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Shared Documents\OFFICE ADMINISTRATION\Website\Documents\Financial\2026-27 Website\"/>
    </mc:Choice>
  </mc:AlternateContent>
  <xr:revisionPtr revIDLastSave="0" documentId="8_{53D24603-E13C-4C4C-BFCE-2B4E75093ED3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2027-2028" sheetId="21" r:id="rId1"/>
    <sheet name="2026-2027" sheetId="20" r:id="rId2"/>
    <sheet name="2025-2026" sheetId="18" r:id="rId3"/>
    <sheet name="2024-25" sheetId="17" r:id="rId4"/>
    <sheet name="2023-24" sheetId="16" r:id="rId5"/>
    <sheet name="2022-2023 " sheetId="15" r:id="rId6"/>
    <sheet name="2021-2022" sheetId="14" r:id="rId7"/>
    <sheet name="2020-2021" sheetId="12" r:id="rId8"/>
    <sheet name="2019-20" sheetId="11" r:id="rId9"/>
    <sheet name="2018-19" sheetId="10" r:id="rId10"/>
    <sheet name="2017-18" sheetId="9" r:id="rId11"/>
    <sheet name="2016-17" sheetId="8" r:id="rId12"/>
    <sheet name="2015-16" sheetId="7" r:id="rId13"/>
    <sheet name="2014-15" sheetId="6" r:id="rId14"/>
    <sheet name="2013-14" sheetId="5" r:id="rId15"/>
    <sheet name="2012-13" sheetId="2" r:id="rId16"/>
    <sheet name="2011-12" sheetId="3" r:id="rId17"/>
    <sheet name="2010-11" sheetId="4" r:id="rId18"/>
  </sheets>
  <definedNames>
    <definedName name="_xlnm.Print_Area" localSheetId="15">'2012-13'!$A$1:$Q$31</definedName>
    <definedName name="_xlnm.Print_Area" localSheetId="10">'2017-18'!$A$1:$Q$30</definedName>
    <definedName name="_xlnm.Print_Area" localSheetId="9">'2018-19'!$A$1:$G$27</definedName>
    <definedName name="_xlnm.Print_Area" localSheetId="8">'2019-20'!$A$1:$G$23</definedName>
    <definedName name="_xlnm.Print_Area" localSheetId="7">'2020-2021'!$A$1:$G$29</definedName>
    <definedName name="_xlnm.Print_Area" localSheetId="6">'2021-2022'!$A$1:$G$31</definedName>
    <definedName name="_xlnm.Print_Area" localSheetId="3">'2024-25'!$A$1:$O$46</definedName>
    <definedName name="_xlnm.Print_Area" localSheetId="2">'2025-2026'!$A$1:$N$37</definedName>
    <definedName name="_xlnm.Print_Area" localSheetId="1">'2026-2027'!$A$1:$O$28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0" i="20" l="1"/>
  <c r="H21" i="20" s="1"/>
  <c r="I21" i="21"/>
  <c r="F15" i="21"/>
  <c r="E13" i="20"/>
  <c r="G36" i="18"/>
  <c r="G37" i="18" s="1"/>
  <c r="G28" i="18"/>
  <c r="L34" i="18"/>
  <c r="L23" i="18"/>
  <c r="L24" i="18"/>
  <c r="L25" i="18"/>
  <c r="L27" i="18"/>
  <c r="G29" i="18"/>
  <c r="M43" i="17"/>
  <c r="M30" i="17"/>
  <c r="M44" i="17"/>
  <c r="L22" i="18"/>
  <c r="L20" i="18"/>
  <c r="M41" i="17"/>
  <c r="L5" i="18"/>
  <c r="L6" i="18"/>
  <c r="L7" i="18"/>
  <c r="L8" i="18"/>
  <c r="L9" i="18"/>
  <c r="L10" i="18"/>
  <c r="L11" i="18"/>
  <c r="L12" i="18"/>
  <c r="L13" i="18"/>
  <c r="L14" i="18"/>
  <c r="L15" i="18"/>
  <c r="L16" i="18"/>
  <c r="L4" i="18"/>
  <c r="M29" i="17"/>
  <c r="H45" i="17"/>
  <c r="H46" i="17" s="1"/>
  <c r="H33" i="17"/>
  <c r="G17" i="18"/>
  <c r="H27" i="20" l="1"/>
  <c r="M28" i="17"/>
  <c r="M40" i="17"/>
  <c r="M20" i="17"/>
  <c r="M21" i="17"/>
  <c r="M25" i="17"/>
  <c r="M26" i="17"/>
  <c r="M27" i="17"/>
  <c r="L32" i="16"/>
  <c r="K32" i="16"/>
  <c r="M6" i="17"/>
  <c r="M19" i="17"/>
  <c r="L23" i="16"/>
  <c r="L24" i="16"/>
  <c r="L25" i="16"/>
  <c r="H15" i="17"/>
  <c r="M13" i="17"/>
  <c r="M12" i="17"/>
  <c r="M11" i="17"/>
  <c r="M10" i="17"/>
  <c r="L16" i="16" l="1"/>
  <c r="L17" i="16"/>
  <c r="L18" i="16"/>
  <c r="L19" i="16"/>
  <c r="L20" i="16"/>
  <c r="L21" i="16"/>
  <c r="L15" i="16"/>
  <c r="G26" i="16"/>
  <c r="G27" i="16" s="1"/>
  <c r="M9" i="17"/>
  <c r="M8" i="17"/>
  <c r="M7" i="17"/>
  <c r="M5" i="17"/>
  <c r="M4" i="17"/>
  <c r="G27" i="10"/>
  <c r="G34" i="16"/>
  <c r="G35" i="16" s="1"/>
  <c r="L5" i="16"/>
  <c r="L7" i="16"/>
  <c r="L8" i="16"/>
  <c r="L9" i="16"/>
  <c r="L4" i="16"/>
  <c r="L26" i="15"/>
  <c r="L27" i="15"/>
  <c r="L25" i="15"/>
  <c r="L12" i="15"/>
  <c r="L13" i="15"/>
  <c r="L14" i="15"/>
  <c r="L15" i="15"/>
  <c r="L16" i="15"/>
  <c r="L17" i="15"/>
  <c r="L18" i="15"/>
  <c r="L11" i="15"/>
  <c r="L5" i="15"/>
  <c r="H28" i="15"/>
  <c r="H19" i="15" l="1"/>
  <c r="H20" i="15" s="1"/>
  <c r="H29" i="15"/>
  <c r="G10" i="16"/>
  <c r="J12" i="4"/>
  <c r="K12" i="4"/>
  <c r="A13" i="4"/>
  <c r="C13" i="4"/>
  <c r="I13" i="4"/>
  <c r="J13" i="4"/>
  <c r="K13" i="4"/>
  <c r="A14" i="4"/>
  <c r="C14" i="4"/>
  <c r="I14" i="4"/>
  <c r="J14" i="4"/>
  <c r="K14" i="4"/>
  <c r="A15" i="4"/>
  <c r="C15" i="4"/>
  <c r="I15" i="4"/>
  <c r="J15" i="4"/>
  <c r="K15" i="4"/>
  <c r="A16" i="4"/>
  <c r="C16" i="4"/>
  <c r="I16" i="4"/>
  <c r="J16" i="4"/>
  <c r="K16" i="4"/>
  <c r="A17" i="4"/>
  <c r="C17" i="4"/>
  <c r="I17" i="4"/>
  <c r="J17" i="4"/>
  <c r="K17" i="4"/>
  <c r="A18" i="4"/>
  <c r="C18" i="4"/>
  <c r="I18" i="4"/>
  <c r="J18" i="4"/>
  <c r="K18" i="4"/>
  <c r="A19" i="4"/>
  <c r="C19" i="4"/>
  <c r="A20" i="4"/>
  <c r="C20" i="4"/>
  <c r="I22" i="4"/>
  <c r="J22" i="4"/>
  <c r="K22" i="4"/>
  <c r="A24" i="4"/>
  <c r="I24" i="4"/>
  <c r="J24" i="4"/>
  <c r="K24" i="4"/>
  <c r="A26" i="4"/>
  <c r="I26" i="4"/>
  <c r="J26" i="4"/>
  <c r="K26" i="4"/>
  <c r="A27" i="4"/>
  <c r="I27" i="4"/>
  <c r="J27" i="4"/>
  <c r="K27" i="4"/>
  <c r="A28" i="4"/>
  <c r="I28" i="4"/>
  <c r="J28" i="4"/>
  <c r="K28" i="4"/>
  <c r="A29" i="4"/>
  <c r="I29" i="4"/>
  <c r="J29" i="4"/>
  <c r="K29" i="4"/>
  <c r="A30" i="4"/>
  <c r="I30" i="4"/>
  <c r="J30" i="4"/>
  <c r="K30" i="4"/>
  <c r="A31" i="4"/>
  <c r="I31" i="4"/>
  <c r="J31" i="4"/>
  <c r="K31" i="4"/>
  <c r="I33" i="4"/>
  <c r="J33" i="4"/>
  <c r="K33" i="4"/>
  <c r="A34" i="4"/>
  <c r="I34" i="4"/>
  <c r="J34" i="4"/>
  <c r="K34" i="4"/>
  <c r="A35" i="4"/>
  <c r="I35" i="4"/>
  <c r="J35" i="4"/>
  <c r="K35" i="4"/>
  <c r="A36" i="4"/>
  <c r="I36" i="4"/>
  <c r="J36" i="4"/>
  <c r="K36" i="4"/>
  <c r="K10" i="3"/>
  <c r="L10" i="3"/>
  <c r="M10" i="3"/>
  <c r="A11" i="3"/>
  <c r="K11" i="3"/>
  <c r="L11" i="3"/>
  <c r="M11" i="3"/>
  <c r="L13" i="3"/>
  <c r="M13" i="3"/>
  <c r="A14" i="3"/>
  <c r="L14" i="3"/>
  <c r="M14" i="3"/>
  <c r="A15" i="3"/>
  <c r="M15" i="3"/>
  <c r="A16" i="3"/>
  <c r="L16" i="3"/>
  <c r="M16" i="3"/>
  <c r="A17" i="3"/>
  <c r="A18" i="3"/>
  <c r="A19" i="3"/>
  <c r="A20" i="3"/>
  <c r="M20" i="3"/>
  <c r="A21" i="3"/>
  <c r="M21" i="3"/>
  <c r="A22" i="3"/>
  <c r="L22" i="3"/>
  <c r="M22" i="3"/>
  <c r="A23" i="3"/>
  <c r="M23" i="3"/>
  <c r="N23" i="3"/>
  <c r="J25" i="3"/>
  <c r="J26" i="3"/>
  <c r="A27" i="3"/>
  <c r="C27" i="3"/>
  <c r="J27" i="3"/>
  <c r="J28" i="3"/>
  <c r="J29" i="3"/>
  <c r="K29" i="3"/>
  <c r="L29" i="3"/>
  <c r="M29" i="3"/>
  <c r="A30" i="3"/>
  <c r="J30" i="3"/>
  <c r="K30" i="3"/>
  <c r="L30" i="3"/>
  <c r="M30" i="3"/>
  <c r="A31" i="3"/>
  <c r="J31" i="3"/>
  <c r="K31" i="3"/>
  <c r="L31" i="3"/>
  <c r="M31" i="3"/>
  <c r="A32" i="3"/>
  <c r="J32" i="3"/>
  <c r="K32" i="3"/>
  <c r="L32" i="3"/>
  <c r="M32" i="3"/>
  <c r="A33" i="3"/>
  <c r="J33" i="3"/>
  <c r="L33" i="3"/>
  <c r="M33" i="3"/>
  <c r="A34" i="3"/>
  <c r="J34" i="3"/>
  <c r="K34" i="3"/>
  <c r="L34" i="3"/>
  <c r="M34" i="3"/>
  <c r="J37" i="3"/>
  <c r="L37" i="3"/>
  <c r="M37" i="3"/>
  <c r="A38" i="3"/>
  <c r="J38" i="3"/>
  <c r="L38" i="3"/>
  <c r="M38" i="3"/>
  <c r="A39" i="3"/>
  <c r="J39" i="3"/>
  <c r="A40" i="3"/>
  <c r="J40" i="3"/>
  <c r="A41" i="3"/>
  <c r="J41" i="3"/>
  <c r="L41" i="3"/>
  <c r="M41" i="3"/>
  <c r="A42" i="3"/>
  <c r="J42" i="3"/>
  <c r="A43" i="3"/>
  <c r="J43" i="3"/>
  <c r="L43" i="3"/>
  <c r="M43" i="3"/>
  <c r="A44" i="3"/>
  <c r="J44" i="3"/>
  <c r="L44" i="3"/>
  <c r="M44" i="3"/>
  <c r="A45" i="3"/>
  <c r="N5" i="2"/>
  <c r="C6" i="2"/>
  <c r="J6" i="2"/>
  <c r="N6" i="2"/>
  <c r="N7" i="2"/>
  <c r="C10" i="2"/>
  <c r="N12" i="2"/>
  <c r="A15" i="2"/>
  <c r="N15" i="2"/>
  <c r="A16" i="2"/>
  <c r="N16" i="2"/>
  <c r="A17" i="2"/>
  <c r="N17" i="2"/>
  <c r="A18" i="2"/>
  <c r="N18" i="2"/>
  <c r="N19" i="2"/>
  <c r="N20" i="2"/>
  <c r="N22" i="2"/>
  <c r="N23" i="2"/>
  <c r="N24" i="2"/>
  <c r="N25" i="2"/>
  <c r="N26" i="2"/>
  <c r="N27" i="2"/>
  <c r="I30" i="2"/>
  <c r="I31" i="2"/>
  <c r="N4" i="5"/>
  <c r="N5" i="5"/>
  <c r="N8" i="5"/>
  <c r="N9" i="5"/>
  <c r="N13" i="5"/>
  <c r="N14" i="5"/>
  <c r="N15" i="5"/>
  <c r="N16" i="5"/>
  <c r="N17" i="5"/>
  <c r="N18" i="5"/>
  <c r="I23" i="5"/>
  <c r="I24" i="5"/>
  <c r="N4" i="6"/>
  <c r="N5" i="6"/>
  <c r="N6" i="6"/>
  <c r="N9" i="6"/>
  <c r="N13" i="6"/>
  <c r="N14" i="6"/>
  <c r="N15" i="6"/>
  <c r="N16" i="6"/>
  <c r="N17" i="6"/>
  <c r="N18" i="6"/>
  <c r="N19" i="6"/>
  <c r="N20" i="6"/>
  <c r="N21" i="6"/>
  <c r="N22" i="6"/>
  <c r="I23" i="6"/>
  <c r="I24" i="6"/>
  <c r="N4" i="7"/>
  <c r="N5" i="7"/>
  <c r="N6" i="7"/>
  <c r="N10" i="7"/>
  <c r="N11" i="7"/>
  <c r="N14" i="7"/>
  <c r="N16" i="7"/>
  <c r="N18" i="7"/>
  <c r="N19" i="7"/>
  <c r="N20" i="7"/>
  <c r="N21" i="7"/>
  <c r="N22" i="7"/>
  <c r="I23" i="7"/>
  <c r="I24" i="7"/>
  <c r="N4" i="8"/>
  <c r="N5" i="8"/>
  <c r="N6" i="8"/>
  <c r="H7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I27" i="8"/>
  <c r="I28" i="8"/>
  <c r="N4" i="9"/>
  <c r="N5" i="9"/>
  <c r="H6" i="9"/>
  <c r="K10" i="9"/>
  <c r="N10" i="9"/>
  <c r="K11" i="9"/>
  <c r="N11" i="9"/>
  <c r="K12" i="9"/>
  <c r="N12" i="9"/>
  <c r="N13" i="9"/>
  <c r="N14" i="9"/>
  <c r="N15" i="9"/>
  <c r="N16" i="9"/>
  <c r="N17" i="9"/>
  <c r="N18" i="9"/>
  <c r="N19" i="9"/>
  <c r="N20" i="9"/>
  <c r="N21" i="9"/>
  <c r="N24" i="9"/>
  <c r="N25" i="9"/>
  <c r="N26" i="9"/>
  <c r="I29" i="9"/>
  <c r="I30" i="9"/>
  <c r="L4" i="10"/>
  <c r="L5" i="10"/>
  <c r="G6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4" i="10"/>
  <c r="L25" i="10"/>
  <c r="L26" i="10"/>
  <c r="G28" i="10"/>
  <c r="L4" i="11"/>
  <c r="L5" i="11"/>
  <c r="G6" i="11"/>
  <c r="L10" i="11"/>
  <c r="L11" i="11"/>
  <c r="L13" i="11"/>
  <c r="L14" i="11"/>
  <c r="L15" i="11"/>
  <c r="L17" i="11"/>
  <c r="L18" i="11"/>
  <c r="L19" i="11"/>
  <c r="L20" i="11"/>
  <c r="L21" i="11"/>
  <c r="L22" i="11"/>
  <c r="G23" i="11"/>
  <c r="G24" i="11"/>
  <c r="L4" i="12"/>
  <c r="L5" i="12"/>
  <c r="L6" i="12"/>
  <c r="G7" i="12"/>
  <c r="L11" i="12"/>
  <c r="L16" i="12"/>
  <c r="L17" i="12"/>
  <c r="L18" i="12"/>
  <c r="G21" i="12"/>
  <c r="G22" i="12"/>
  <c r="L28" i="12"/>
  <c r="G29" i="12"/>
  <c r="G30" i="12" s="1"/>
  <c r="L4" i="14"/>
  <c r="L5" i="14"/>
  <c r="L6" i="14"/>
  <c r="L9" i="14"/>
  <c r="G10" i="14"/>
  <c r="L14" i="14"/>
  <c r="L15" i="14"/>
  <c r="L16" i="14"/>
  <c r="G22" i="14"/>
  <c r="G23" i="14" s="1"/>
  <c r="L28" i="14"/>
  <c r="L29" i="14"/>
  <c r="L30" i="14"/>
  <c r="G31" i="14"/>
  <c r="G32" i="14" s="1"/>
  <c r="L4" i="15"/>
  <c r="L6" i="15"/>
  <c r="G7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Aclerk</author>
  </authors>
  <commentList>
    <comment ref="I14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Aclerk:</t>
        </r>
        <r>
          <rPr>
            <sz val="9"/>
            <color indexed="81"/>
            <rFont val="Tahoma"/>
            <family val="2"/>
          </rPr>
          <t xml:space="preserve">
As a backstop grant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Aclerk</author>
  </authors>
  <commentList>
    <comment ref="I29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Aclerk: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Haslemere Education Museum Grant being paid from earmarked reserves</t>
        </r>
      </text>
    </comment>
  </commentList>
</comments>
</file>

<file path=xl/sharedStrings.xml><?xml version="1.0" encoding="utf-8"?>
<sst xmlns="http://schemas.openxmlformats.org/spreadsheetml/2006/main" count="2284" uniqueCount="784">
  <si>
    <t>HASLEMERE TOWN COUNCIL</t>
  </si>
  <si>
    <t>Grant</t>
  </si>
  <si>
    <t>Grantee</t>
  </si>
  <si>
    <t>Weyhill in Bloom</t>
  </si>
  <si>
    <t>Haslemere in Bloom</t>
  </si>
  <si>
    <t>HOPPA</t>
  </si>
  <si>
    <t>Beacon Hill in Bloom</t>
  </si>
  <si>
    <t>Warning</t>
  </si>
  <si>
    <t>date</t>
  </si>
  <si>
    <t>Expiry</t>
  </si>
  <si>
    <t>Start</t>
  </si>
  <si>
    <t>Payment</t>
  </si>
  <si>
    <t>Amount</t>
  </si>
  <si>
    <t>paid</t>
  </si>
  <si>
    <t>Approval</t>
  </si>
  <si>
    <t>Haslemere Initiative</t>
  </si>
  <si>
    <t>Border Athletic Club</t>
  </si>
  <si>
    <t>expired</t>
  </si>
  <si>
    <t>Haslemere Rugby Club</t>
  </si>
  <si>
    <t>Beacon Hill Heavy Brigade</t>
  </si>
  <si>
    <t>Minute</t>
  </si>
  <si>
    <t>reference</t>
  </si>
  <si>
    <t>73/2010</t>
  </si>
  <si>
    <t>various</t>
  </si>
  <si>
    <t>Haslemere &amp; Midhurst NCT</t>
  </si>
  <si>
    <t>81/2010</t>
  </si>
  <si>
    <t>Haslemere Society</t>
  </si>
  <si>
    <t>Beacon Hill Light Brigade</t>
  </si>
  <si>
    <t>115/2010</t>
  </si>
  <si>
    <t>Sport Haslemere</t>
  </si>
  <si>
    <t>Crossways Counselling</t>
  </si>
  <si>
    <t>Weyhill Action Group</t>
  </si>
  <si>
    <t>Haslemere Fringe Festival</t>
  </si>
  <si>
    <t>Haslemere Community First Responders</t>
  </si>
  <si>
    <t>type</t>
  </si>
  <si>
    <t>GP app</t>
  </si>
  <si>
    <t>Budget 10/11</t>
  </si>
  <si>
    <t>Budget 11/12</t>
  </si>
  <si>
    <t>Haslemere Design Initiative</t>
  </si>
  <si>
    <t>Haslemere Initiative Project Co-ordinator</t>
  </si>
  <si>
    <t>22/2011</t>
  </si>
  <si>
    <t>Tunnel Vision Community Celebration</t>
  </si>
  <si>
    <t>Vitalise</t>
  </si>
  <si>
    <t>Haslemere Bowling Club</t>
  </si>
  <si>
    <t>Beacon Hill Focus Group</t>
  </si>
  <si>
    <t>69/2011</t>
  </si>
  <si>
    <t>Age Concern Haslemere</t>
  </si>
  <si>
    <t>Surrey Victim Support</t>
  </si>
  <si>
    <t>Fringe Festival</t>
  </si>
  <si>
    <t>Haslemere Hockey Club</t>
  </si>
  <si>
    <t>Grants</t>
  </si>
  <si>
    <t>Panel</t>
  </si>
  <si>
    <t>Council</t>
  </si>
  <si>
    <t>Meeting</t>
  </si>
  <si>
    <t>Budget 12/13</t>
  </si>
  <si>
    <t>CAB (revenue grant, 12/13, 13/14, 14/15)</t>
  </si>
  <si>
    <t>GP confirm</t>
  </si>
  <si>
    <t>required GP reconfirmation</t>
  </si>
  <si>
    <t>N/A</t>
  </si>
  <si>
    <t>FINANCIAL YEAR ENDING 31 MARCH 2012</t>
  </si>
  <si>
    <t>REGISTER OF GRANTS AND OTHER DISCRETIONARY EXPENDITURE</t>
  </si>
  <si>
    <t>requested</t>
  </si>
  <si>
    <t>awarded</t>
  </si>
  <si>
    <t>Charter Fair (May 2012)</t>
  </si>
  <si>
    <t>Queen's Diamond Jubilee (June 2012)</t>
  </si>
  <si>
    <t>Expense</t>
  </si>
  <si>
    <t>Revenue grant</t>
  </si>
  <si>
    <t>Specified grant</t>
  </si>
  <si>
    <t>Ext Maintenance</t>
  </si>
  <si>
    <t>Small grant budget</t>
  </si>
  <si>
    <t>Small grant</t>
  </si>
  <si>
    <t>Applicant/grantee</t>
  </si>
  <si>
    <t>CAB (last year of 09/10, 10/11, 11/12)</t>
  </si>
  <si>
    <t>SG</t>
  </si>
  <si>
    <t>balance</t>
  </si>
  <si>
    <t>Decision</t>
  </si>
  <si>
    <t>Confirmation</t>
  </si>
  <si>
    <t>NA</t>
  </si>
  <si>
    <t>Beacon Hill URC</t>
  </si>
  <si>
    <t>120/2011</t>
  </si>
  <si>
    <t>Deferred</t>
  </si>
  <si>
    <t>included in error</t>
  </si>
  <si>
    <t>2012/13 expense - reserves movement</t>
  </si>
  <si>
    <t>no invoice yet received</t>
  </si>
  <si>
    <t>Arthur Conan Doyle Weekend</t>
  </si>
  <si>
    <t>Blackdown &amp; Hindhead Supporters of the NT</t>
  </si>
  <si>
    <t>Frensham Pond Sustainability Fund</t>
  </si>
  <si>
    <t>Haslemere Border Athletic Club</t>
  </si>
  <si>
    <t>GP consideration</t>
  </si>
  <si>
    <t>Haslemere PCC</t>
  </si>
  <si>
    <t>Haslemere Rugby Club (see Decision above)</t>
  </si>
  <si>
    <t>FINANCIAL YEAR ENDING 31 MARCH 2011</t>
  </si>
  <si>
    <t>Haslemere Surrey Army Cadets (two applications)</t>
  </si>
  <si>
    <t>more expected</t>
  </si>
  <si>
    <t>n/a</t>
  </si>
  <si>
    <t xml:space="preserve">Collards Lane Allotment Association </t>
  </si>
  <si>
    <t>Haslemere Society (Heritage Weekend)</t>
  </si>
  <si>
    <t>£420.14 paid 23/7/12</t>
  </si>
  <si>
    <t>Budget</t>
  </si>
  <si>
    <t>Services to Haslemere Award</t>
  </si>
  <si>
    <t>Haslemere Neighbourhood Planning Initiative</t>
  </si>
  <si>
    <t>131.67 paid 18/9/12</t>
  </si>
  <si>
    <t>£72 paid 02/04/12, £648 paid 15/10/12</t>
  </si>
  <si>
    <t>FC consideration</t>
  </si>
  <si>
    <t>Victim Support</t>
  </si>
  <si>
    <t>Grants Panel</t>
  </si>
  <si>
    <t>Full Council</t>
  </si>
  <si>
    <t>Approval Type</t>
  </si>
  <si>
    <t>Minute Ref</t>
  </si>
  <si>
    <t>Grant Requested</t>
  </si>
  <si>
    <t>Grant Awarded</t>
  </si>
  <si>
    <t>Start Date</t>
  </si>
  <si>
    <t>Warning Date</t>
  </si>
  <si>
    <t>Expiry Date</t>
  </si>
  <si>
    <t>Amount Paid</t>
  </si>
  <si>
    <t>Payment Date</t>
  </si>
  <si>
    <t>Comment</t>
  </si>
  <si>
    <t>Yes</t>
  </si>
  <si>
    <t>Paid in Full</t>
  </si>
  <si>
    <t>Total Grant Awarded to date</t>
  </si>
  <si>
    <t>Total Small Grant Remaining (£10,000 minus grant awarded to date)</t>
  </si>
  <si>
    <t>Revenue Grants</t>
  </si>
  <si>
    <t>Small Grants</t>
  </si>
  <si>
    <t>Small grants budget</t>
  </si>
  <si>
    <t>Haslemere Town Council Register of Grants and Other Discretionary Expenditure
Financial Year Ending 31 March 2013</t>
  </si>
  <si>
    <t>St Christophers Church, Haslemere</t>
  </si>
  <si>
    <t>Haslemere &amp; Villages Vision</t>
  </si>
  <si>
    <t>Haslemere Educational Museum</t>
  </si>
  <si>
    <t>£294.46 paid in total</t>
  </si>
  <si>
    <t>£500 paid in total</t>
  </si>
  <si>
    <t>Replacement posts and deer fencing</t>
  </si>
  <si>
    <t>New bench</t>
  </si>
  <si>
    <t>Replacement mower</t>
  </si>
  <si>
    <t>Start up costs</t>
  </si>
  <si>
    <t>Create a Star scheme</t>
  </si>
  <si>
    <t>Volunteers</t>
  </si>
  <si>
    <t>Schools programme</t>
  </si>
  <si>
    <t>New kitchen etc.</t>
  </si>
  <si>
    <t>Launch expenses</t>
  </si>
  <si>
    <t>Museum in a Million</t>
  </si>
  <si>
    <t>Scheme</t>
  </si>
  <si>
    <t>"</t>
  </si>
  <si>
    <t>Originally granted £100 at 13th Sep Full Council - reconsidered and increased to £250 at Jan 13 Full Council</t>
  </si>
  <si>
    <t>Costs associated with hosting event</t>
  </si>
  <si>
    <t>Grass cutting costs 2013/2014</t>
  </si>
  <si>
    <t>Grass cutting costs 2012/2013</t>
  </si>
  <si>
    <t>£750 paid in total</t>
  </si>
  <si>
    <t>Amount Remaining</t>
  </si>
  <si>
    <t>Haslemere Town Council Register of Grants and Other Discretionary Expenditure
Financial Year Ending 31 March 2014</t>
  </si>
  <si>
    <t>Budget 13/14</t>
  </si>
  <si>
    <t>7/13</t>
  </si>
  <si>
    <t>VIC</t>
  </si>
  <si>
    <t>Tourism Expenditure</t>
  </si>
  <si>
    <t>The Orchard Club</t>
  </si>
  <si>
    <t>Urgent repair to commercial steriliser</t>
  </si>
  <si>
    <t>FC Consideration</t>
  </si>
  <si>
    <t>108/13</t>
  </si>
  <si>
    <t>Assistance with the provision of sound and lighting equipment</t>
  </si>
  <si>
    <t>To recruit, train and supervise volunteers</t>
  </si>
  <si>
    <t xml:space="preserve">Create a Star scheme </t>
  </si>
  <si>
    <t>Grant Amount</t>
  </si>
  <si>
    <t>Haslemere Town Council Register of Grants and Other Discretionary Expenditure
Financial Year Ending 31 March 2015</t>
  </si>
  <si>
    <t>Specified Grants</t>
  </si>
  <si>
    <t>Total Small Grant Remaining (£9,000 minus grant awarded to date)</t>
  </si>
  <si>
    <t>CAB (revenue grant 12/13, 13/14, 14/15)</t>
  </si>
  <si>
    <t>Waverley Hoppa Community Transport</t>
  </si>
  <si>
    <t>GP Consideration</t>
  </si>
  <si>
    <t>£500 - £900</t>
  </si>
  <si>
    <t>124/13</t>
  </si>
  <si>
    <t>Chamber of Trade &amp; Commerce - Christian Ashdown</t>
  </si>
  <si>
    <t>Town Criers Competition</t>
  </si>
  <si>
    <t>Only for the provision of two new defibrilators</t>
  </si>
  <si>
    <t>St Albans Church</t>
  </si>
  <si>
    <t>Youth worker expenditure</t>
  </si>
  <si>
    <t>£1000-£1500</t>
  </si>
  <si>
    <t>Hindhead Playing Field Association</t>
  </si>
  <si>
    <t>Provision of new fencing</t>
  </si>
  <si>
    <t>Create a Star Scheme</t>
  </si>
  <si>
    <t>43/14</t>
  </si>
  <si>
    <t>50/14</t>
  </si>
  <si>
    <t>CAB (revenue grant 15/16, 16/17, 17/18)</t>
  </si>
  <si>
    <t>109/4060</t>
  </si>
  <si>
    <t>114/4080</t>
  </si>
  <si>
    <t>114/4068</t>
  </si>
  <si>
    <t>109/4061</t>
  </si>
  <si>
    <t>Our Lady of Lourdes Catholic Church</t>
  </si>
  <si>
    <t>Refurbishment of Crypt for youth centre</t>
  </si>
  <si>
    <t>Swallows Trampoline Club</t>
  </si>
  <si>
    <t>Purchase of floor safety matting</t>
  </si>
  <si>
    <t>School's programme</t>
  </si>
  <si>
    <t>3 Counties Money Advice</t>
  </si>
  <si>
    <t>Awareness Campaign</t>
  </si>
  <si>
    <t>Air Training Corps</t>
  </si>
  <si>
    <t>Purchase of Flight Simulator</t>
  </si>
  <si>
    <t>Haslemere festival</t>
  </si>
  <si>
    <t>Haslemere Triathalon</t>
  </si>
  <si>
    <t>Grayswood Gardening Club</t>
  </si>
  <si>
    <t>Puchase of bulbs and shrubs for Grayswood War Memorial planting</t>
  </si>
  <si>
    <t>122/14</t>
  </si>
  <si>
    <t>130/14</t>
  </si>
  <si>
    <t>23/15</t>
  </si>
  <si>
    <t>Haslemere Town Council Register of Grants and Other Discretionary Expenditure
Financial Year Ending 31 March 2016</t>
  </si>
  <si>
    <t>2015/16 Planting</t>
  </si>
  <si>
    <t>5/15</t>
  </si>
  <si>
    <t>Woolmer Hill School</t>
  </si>
  <si>
    <t>Community &amp; Activities Week</t>
  </si>
  <si>
    <t>17/15</t>
  </si>
  <si>
    <t>Camelsdale Primary School</t>
  </si>
  <si>
    <t>18/15</t>
  </si>
  <si>
    <t>Memory Garden Project</t>
  </si>
  <si>
    <t>Improved Accessibility Project</t>
  </si>
  <si>
    <t>A Place to be Youth Group</t>
  </si>
  <si>
    <t>Ongoing cost of running the club on a Friday evening</t>
  </si>
  <si>
    <t>Babytalk - A drop in breastfeeding support group</t>
  </si>
  <si>
    <t>2016 Haslemere Fringe Festival</t>
  </si>
  <si>
    <t>Declined</t>
  </si>
  <si>
    <t>Deferred to March</t>
  </si>
  <si>
    <t>118/15</t>
  </si>
  <si>
    <t>Haslemere &amp; District Community Centre</t>
  </si>
  <si>
    <t>Replacement laptops</t>
  </si>
  <si>
    <t>Shelter for the U6's, U7's and U8's</t>
  </si>
  <si>
    <t>Haslemere Community Rugby Club</t>
  </si>
  <si>
    <t>Grants Cttee</t>
  </si>
  <si>
    <t>Schools' Programme</t>
  </si>
  <si>
    <t>Haslemere Chamber of Trade &amp; Commerce</t>
  </si>
  <si>
    <t>Town Criers' Competition</t>
  </si>
  <si>
    <t>£505 paid 02/10/15
£389 paid Jan 16, £106 paid Jan 16</t>
  </si>
  <si>
    <t>14/16</t>
  </si>
  <si>
    <t>Total awarded revenue grants</t>
  </si>
  <si>
    <t>Haslemere Town Council Register of Grants
Financial Year Ending 31 March 2017</t>
  </si>
  <si>
    <t>New website &amp; logo</t>
  </si>
  <si>
    <t>Wey Hill in Bloom</t>
  </si>
  <si>
    <t>Planting, replacement planters and bedding</t>
  </si>
  <si>
    <t>Community Week</t>
  </si>
  <si>
    <t>Queen's birthday celebrations</t>
  </si>
  <si>
    <t>Haslemere Hall</t>
  </si>
  <si>
    <t>replacement heating system</t>
  </si>
  <si>
    <t>19/11/20196</t>
  </si>
  <si>
    <t>54/16</t>
  </si>
  <si>
    <t>GC Consideration</t>
  </si>
  <si>
    <t>Grants Committee</t>
  </si>
  <si>
    <t>Haslemere Festival</t>
  </si>
  <si>
    <t>Waveley Skate Park</t>
  </si>
  <si>
    <t>Lauch of Sport Festival</t>
  </si>
  <si>
    <t>Free Funday at Skatepark</t>
  </si>
  <si>
    <t>60/16</t>
  </si>
  <si>
    <t>67/16</t>
  </si>
  <si>
    <t>Haslemere Hogs Art Project</t>
  </si>
  <si>
    <t>Revitalise Respite Holiday</t>
  </si>
  <si>
    <t>Breaks for disabled people and carers</t>
  </si>
  <si>
    <t>Haslemere Air Cadets 1268 Squadron</t>
  </si>
  <si>
    <t>Purchase two televisions with DVD and USB for training rooms and funds towards the cost of a new minibus</t>
  </si>
  <si>
    <t>Great War Centenary Flagpole Appeal</t>
  </si>
  <si>
    <t>To restore the flagpole on top of St Christopher’s Church to commemorate the 100 years since the end of the Great War in 2018</t>
  </si>
  <si>
    <t>To financially support musical events for Grayswood Primary School and elderly residents from a number of local care homes</t>
  </si>
  <si>
    <t>Tennyson's Children's Centre</t>
  </si>
  <si>
    <t>Financial support for a conversational English group for parents with English as an additional language</t>
  </si>
  <si>
    <t>15/17</t>
  </si>
  <si>
    <t>99/16</t>
  </si>
  <si>
    <t>No</t>
  </si>
  <si>
    <t>Haslemere Town Council Register of Grants
Financial Year Ending 31 March 2018</t>
  </si>
  <si>
    <t>19/17</t>
  </si>
  <si>
    <t>109/4062</t>
  </si>
  <si>
    <t>109/4063</t>
  </si>
  <si>
    <t>109/4064</t>
  </si>
  <si>
    <t xml:space="preserve">Camelsdale Scout Group </t>
  </si>
  <si>
    <t xml:space="preserve">Haslemere Bowling Club </t>
  </si>
  <si>
    <t>Haslemere Events</t>
  </si>
  <si>
    <t>Maintenance/repair of 12 metal windows on their scout hut</t>
  </si>
  <si>
    <t>New laminate flooring to replace existing 25 year old carpet</t>
  </si>
  <si>
    <t>Spring into Haslemere – a promotion of the businesses and organisations in Haslemere and Hindhead including an Easter bunny trail and a spend and win campaign.</t>
  </si>
  <si>
    <t>GC consideration</t>
  </si>
  <si>
    <t>Training workshops</t>
  </si>
  <si>
    <t>Weysprings Residents' Association</t>
  </si>
  <si>
    <t>Path replacement and steps</t>
  </si>
  <si>
    <t>Festival of Sport</t>
  </si>
  <si>
    <t>yes</t>
  </si>
  <si>
    <t>Homestart Waverley</t>
  </si>
  <si>
    <t>Training volunteers</t>
  </si>
  <si>
    <t>The Wave</t>
  </si>
  <si>
    <t>Equipment maintenance</t>
  </si>
  <si>
    <t>Applicant</t>
  </si>
  <si>
    <t>The Hunter Centre</t>
  </si>
  <si>
    <t>Marketing</t>
  </si>
  <si>
    <t>Haslemere Town Crier</t>
  </si>
  <si>
    <t>Town Crier competition</t>
  </si>
  <si>
    <t>Camelsdale Preschool</t>
  </si>
  <si>
    <t>Replacement furniture</t>
  </si>
  <si>
    <t>Imagine That Productions</t>
  </si>
  <si>
    <t>Opera performances</t>
  </si>
  <si>
    <t>Haslemere CLT</t>
  </si>
  <si>
    <t>Running Costs</t>
  </si>
  <si>
    <t>Over 60s ballet classes</t>
  </si>
  <si>
    <t>Waverley Ensemble</t>
  </si>
  <si>
    <t>Music performances</t>
  </si>
  <si>
    <t>Music Festival</t>
  </si>
  <si>
    <t>Haslemere Methodist Church</t>
  </si>
  <si>
    <t>Community kitchen</t>
  </si>
  <si>
    <t>Haslemere Hares</t>
  </si>
  <si>
    <t>PK Pre-school</t>
  </si>
  <si>
    <t>Garden refurb</t>
  </si>
  <si>
    <t>Not approved for committee</t>
  </si>
  <si>
    <t>Revitalise</t>
  </si>
  <si>
    <t>Holiday for 2 residents</t>
  </si>
  <si>
    <t>22/1/18 £300 final payment</t>
  </si>
  <si>
    <t>HHH concerts</t>
  </si>
  <si>
    <t>Music concert</t>
  </si>
  <si>
    <t>Place to be Youth Club</t>
  </si>
  <si>
    <t>Facilities for young people</t>
  </si>
  <si>
    <t>Awarded and paid</t>
  </si>
  <si>
    <t>Awarded and awaiting full payment</t>
  </si>
  <si>
    <t>Not awarded</t>
  </si>
  <si>
    <t>£300 awarded but  declined</t>
  </si>
  <si>
    <t>£1000 paid</t>
  </si>
  <si>
    <t>FC</t>
  </si>
  <si>
    <t>Amount requested</t>
  </si>
  <si>
    <t>Chamber of Trade</t>
  </si>
  <si>
    <t>BIG awards</t>
  </si>
  <si>
    <t>Haslemere Guides</t>
  </si>
  <si>
    <t>Outdoor equipment</t>
  </si>
  <si>
    <t>Replacement bathroom</t>
  </si>
  <si>
    <t>BLISS</t>
  </si>
  <si>
    <t xml:space="preserve">Hall hire </t>
  </si>
  <si>
    <t>FC / GC</t>
  </si>
  <si>
    <t>Haslemere Town Council Register of Grants 2018-19
Financial Year Ending 31 March 2018</t>
  </si>
  <si>
    <t>GC date</t>
  </si>
  <si>
    <t>Waverley BC</t>
  </si>
  <si>
    <t>Skatepark project 2018</t>
  </si>
  <si>
    <t>CAB (revenue grant 18/19 - 20/21)</t>
  </si>
  <si>
    <t>12/18</t>
  </si>
  <si>
    <t>26/2/18 and 12/04/2018</t>
  </si>
  <si>
    <t>EMR</t>
  </si>
  <si>
    <t>chased by email 8/8/18</t>
  </si>
  <si>
    <t>see comment</t>
  </si>
  <si>
    <t>Diarised with warning date - remove if all paid
£2k from reserves await invoice</t>
  </si>
  <si>
    <t>08/08/18 Emailed Steve Forward asking him to submit his application in time for September budget rounds</t>
  </si>
  <si>
    <t>The Dance Movement</t>
  </si>
  <si>
    <t>Childrens dance academy</t>
  </si>
  <si>
    <t>Moved to Sept committee</t>
  </si>
  <si>
    <t>Adonis Male Grooming</t>
  </si>
  <si>
    <t>Funding for training</t>
  </si>
  <si>
    <t>Not considered</t>
  </si>
  <si>
    <t>Fay foster</t>
  </si>
  <si>
    <t>Fundng for book</t>
  </si>
  <si>
    <t>Training for volunteers</t>
  </si>
  <si>
    <t>Campground Cabin</t>
  </si>
  <si>
    <t>1st Camelsdale Scouts</t>
  </si>
  <si>
    <t>Outreach day</t>
  </si>
  <si>
    <t>HHH Concerts</t>
  </si>
  <si>
    <t>Surrey Games</t>
  </si>
  <si>
    <t xml:space="preserve">FC </t>
  </si>
  <si>
    <t>Youth workers</t>
  </si>
  <si>
    <t>Toilet refurb</t>
  </si>
  <si>
    <t>Heritage apple tree</t>
  </si>
  <si>
    <t>Extension as not able to purchase until groundwork done</t>
  </si>
  <si>
    <t>Surrey &amp; Borders Community Orchard Project Grayswood Nursery</t>
  </si>
  <si>
    <t>GC</t>
  </si>
  <si>
    <t>5/19</t>
  </si>
  <si>
    <t>Professional musicians</t>
  </si>
  <si>
    <t>22/19</t>
  </si>
  <si>
    <t>-</t>
  </si>
  <si>
    <t>The Haslemere Youth Hub</t>
  </si>
  <si>
    <t>Refurbish sports hall floor</t>
  </si>
  <si>
    <t>13/19</t>
  </si>
  <si>
    <t>Beacon Hill Junior FC</t>
  </si>
  <si>
    <t>Goalposts</t>
  </si>
  <si>
    <t>Waverley Borough Council</t>
  </si>
  <si>
    <t>Dementia friendly bike</t>
  </si>
  <si>
    <t>Surrey Hills CRP</t>
  </si>
  <si>
    <t>Company formation costs</t>
  </si>
  <si>
    <t>Letter sent</t>
  </si>
  <si>
    <t>Paperwork received 3/1/20</t>
  </si>
  <si>
    <t>Haslemere Town Council Register of Grants 2019-20</t>
  </si>
  <si>
    <t>KEY</t>
  </si>
  <si>
    <t>Grayshott Cricket Club</t>
  </si>
  <si>
    <t>Women's cricket</t>
  </si>
  <si>
    <t>Invoice received 27/1/20</t>
  </si>
  <si>
    <t>05/20</t>
  </si>
  <si>
    <t xml:space="preserve">Haslemere Festival </t>
  </si>
  <si>
    <t xml:space="preserve">Fringe Festival - contribuition to cost of Main Stage </t>
  </si>
  <si>
    <t>Playground Monkey Bars</t>
  </si>
  <si>
    <t xml:space="preserve">Woolmer Hill School </t>
  </si>
  <si>
    <t xml:space="preserve">Woolmer Hill Hot Composting Solution </t>
  </si>
  <si>
    <t>Hunter Centre</t>
  </si>
  <si>
    <t>Dementia bus</t>
  </si>
  <si>
    <t>£720 awarded but only £540 claimed</t>
  </si>
  <si>
    <t>Haslemere Vision</t>
  </si>
  <si>
    <t>Biodiversity project</t>
  </si>
  <si>
    <t>Surrey Amphiobian and reptile group</t>
  </si>
  <si>
    <t>Climate collective</t>
  </si>
  <si>
    <t>Deadline extended to 31 December due to cv</t>
  </si>
  <si>
    <t>Deadline may need to extend</t>
  </si>
  <si>
    <t>11/20</t>
  </si>
  <si>
    <t>Deferred to 2021 - earmark</t>
  </si>
  <si>
    <t>Invoices received 20/3/20 awaiting payment</t>
  </si>
  <si>
    <t>55/20</t>
  </si>
  <si>
    <t xml:space="preserve">Gladrags Project </t>
  </si>
  <si>
    <t>Haslemere Town Council Register of Grants 2020-2021</t>
  </si>
  <si>
    <t>Deadline extended to end of financial year</t>
  </si>
  <si>
    <t>A Place To Be youth club</t>
  </si>
  <si>
    <t>Review annually</t>
  </si>
  <si>
    <t>Review for 21-22 budget (every 3 years)</t>
  </si>
  <si>
    <t>65/20</t>
  </si>
  <si>
    <t xml:space="preserve">Surrey Hills Enterprises </t>
  </si>
  <si>
    <t>Green Grants</t>
  </si>
  <si>
    <t>Developing Sustainable Businesses</t>
  </si>
  <si>
    <t>Total Green Grant Remaining (£10,000 minus grant awarded to date)</t>
  </si>
  <si>
    <t>Friends of Shottermill Infant school</t>
  </si>
  <si>
    <t>Lion Lane Book exchange</t>
  </si>
  <si>
    <t>17/20</t>
  </si>
  <si>
    <t>Haslemere Town Council Register of Grants 2021-2022</t>
  </si>
  <si>
    <t>85/20</t>
  </si>
  <si>
    <t>A Place To Be Youth Club</t>
  </si>
  <si>
    <t xml:space="preserve">Haslewey </t>
  </si>
  <si>
    <t>Haslemere Cricket Club</t>
  </si>
  <si>
    <t>Restoration of nets / security fencing</t>
  </si>
  <si>
    <t>Friends of Grayswood School</t>
  </si>
  <si>
    <t>ICT upgrade</t>
  </si>
  <si>
    <t>Haslemere Co-LAB</t>
  </si>
  <si>
    <t>Pop-up event</t>
  </si>
  <si>
    <t>23/20</t>
  </si>
  <si>
    <t>not awarded</t>
  </si>
  <si>
    <t xml:space="preserve">Extended to end of financial year </t>
  </si>
  <si>
    <t>26/11 and 8/1</t>
  </si>
  <si>
    <t>Performing arts project</t>
  </si>
  <si>
    <t>05/21</t>
  </si>
  <si>
    <t>02/10/2020 &amp; 08/01, 21/1/21</t>
  </si>
  <si>
    <t>31/09/2021</t>
  </si>
  <si>
    <t>Extended to end Sept 2021</t>
  </si>
  <si>
    <t>Hindhead AFC</t>
  </si>
  <si>
    <t>Pavilion rennovation</t>
  </si>
  <si>
    <t>11/21</t>
  </si>
  <si>
    <t>30/21</t>
  </si>
  <si>
    <t xml:space="preserve">Hindhead Cricket Club </t>
  </si>
  <si>
    <t>Pitch roller</t>
  </si>
  <si>
    <t xml:space="preserve">Surrey Hills to South Down Community Rail Partnership </t>
  </si>
  <si>
    <t xml:space="preserve">Promotion/Marketing for sustainable tourism </t>
  </si>
  <si>
    <t>Surrey Hills Enterprises</t>
  </si>
  <si>
    <t>Sustainable Business Project - membership costs</t>
  </si>
  <si>
    <t>9/21</t>
  </si>
  <si>
    <t>Haslemere Educational Musuem</t>
  </si>
  <si>
    <t>Love Haslemere Hate Waste</t>
  </si>
  <si>
    <t>Haslemere repair café set up</t>
  </si>
  <si>
    <t>CG asked to re-apply for website end Mar 22</t>
  </si>
  <si>
    <t>chased up 22/9/21 - Grant request retracted due to unforseen circumstances, work no longer going ahead</t>
  </si>
  <si>
    <t>70/21</t>
  </si>
  <si>
    <t>Transition Haslemere</t>
  </si>
  <si>
    <t>Bike racks</t>
  </si>
  <si>
    <t>Agreed until 23-24 review Sept 23</t>
  </si>
  <si>
    <t>Imagine that productions</t>
  </si>
  <si>
    <t>Guys and Dolls</t>
  </si>
  <si>
    <t>Fernhurst Recreation Ground Trust</t>
  </si>
  <si>
    <t>Pavillion 2022</t>
  </si>
  <si>
    <t>18/21</t>
  </si>
  <si>
    <t>24/21</t>
  </si>
  <si>
    <t>68/21 &amp; 87/21</t>
  </si>
  <si>
    <t>23/09/2021 &amp; 18112021</t>
  </si>
  <si>
    <t>No further claim expected</t>
  </si>
  <si>
    <t>Haslemere Tennis Club</t>
  </si>
  <si>
    <t>Weyhill Montessori</t>
  </si>
  <si>
    <t>Community defribrillator</t>
  </si>
  <si>
    <t>Rotary Club of Haslemere</t>
  </si>
  <si>
    <t>Talk to Me' counselling</t>
  </si>
  <si>
    <t>FC/GC</t>
  </si>
  <si>
    <t>35/22</t>
  </si>
  <si>
    <t>05/22</t>
  </si>
  <si>
    <t>Talk to me (changed from Teens connected)</t>
  </si>
  <si>
    <t>Haslemere Fringe Festival 2022</t>
  </si>
  <si>
    <t>Comrades Club</t>
  </si>
  <si>
    <t>Defribrillator</t>
  </si>
  <si>
    <t>£5000 awarded by CIL paid by CIL funds</t>
  </si>
  <si>
    <t>Clubhouse redevelopment</t>
  </si>
  <si>
    <t>CAB (revenue grant 2021/22 - 2023/24 )</t>
  </si>
  <si>
    <t>31/02/2023</t>
  </si>
  <si>
    <t>64/22</t>
  </si>
  <si>
    <t xml:space="preserve">Haslemere Swimming Club </t>
  </si>
  <si>
    <t xml:space="preserve">HSC Diving Blocks </t>
  </si>
  <si>
    <t>Haslemere Town Council Register of Grants 2022-2023</t>
  </si>
  <si>
    <t>Haslemere Town Youth Football Club</t>
  </si>
  <si>
    <t>Camelsdale Rec Ground Facilities Project</t>
  </si>
  <si>
    <t xml:space="preserve">Haslemere Education Museum </t>
  </si>
  <si>
    <t xml:space="preserve">Greening through Insulation </t>
  </si>
  <si>
    <t>DA</t>
  </si>
  <si>
    <t>Dynamo Haslemere Walkers</t>
  </si>
  <si>
    <t>Set up costs for walking footballd</t>
  </si>
  <si>
    <t>2 x payments 25/11 and 2/12 2022</t>
  </si>
  <si>
    <t>Love Haslemere, Hate Waste</t>
  </si>
  <si>
    <t>Library of Things</t>
  </si>
  <si>
    <t>29/2/23</t>
  </si>
  <si>
    <t>chased up 25/1/23</t>
  </si>
  <si>
    <t>11/23</t>
  </si>
  <si>
    <t>72/22</t>
  </si>
  <si>
    <t>Visit Haslemere</t>
  </si>
  <si>
    <t>Haslemere Youth Hub</t>
  </si>
  <si>
    <t>(2023-24)</t>
  </si>
  <si>
    <t>CAB (2023-24)</t>
  </si>
  <si>
    <t>letter sent 30/1/23</t>
  </si>
  <si>
    <t>Collards Lane Allotment Soc</t>
  </si>
  <si>
    <t>Communal wheelbarrow</t>
  </si>
  <si>
    <t>3Counties Money Advice</t>
  </si>
  <si>
    <t>Money Advice Service</t>
  </si>
  <si>
    <t>Coronation Banner</t>
  </si>
  <si>
    <t>Haslewey</t>
  </si>
  <si>
    <t>Talk to me counselling service</t>
  </si>
  <si>
    <t>Coronation Light Show</t>
  </si>
  <si>
    <t>River Wey Trust</t>
  </si>
  <si>
    <t>Haslemere Testing Hub</t>
  </si>
  <si>
    <t>Haslemere and District Twinning</t>
  </si>
  <si>
    <t>See email in folder on Shared Drive</t>
  </si>
  <si>
    <t>Review annually 25/1 emaile sent to E Walker stating payment needs to be made by 31/3 - accs passed to LO 15/3/23</t>
  </si>
  <si>
    <t>Paid up release the rest</t>
  </si>
  <si>
    <t xml:space="preserve">Grant lapsed, release back into </t>
  </si>
  <si>
    <t>Haslemere and District Guides</t>
  </si>
  <si>
    <t>Notice Boards</t>
  </si>
  <si>
    <t>Haslemere Swimming Club</t>
  </si>
  <si>
    <t>New computer, windows &amp; anti-virus</t>
  </si>
  <si>
    <t>Haslemere Town Council Register of Grants 2023-2024</t>
  </si>
  <si>
    <t>RBL</t>
  </si>
  <si>
    <t>Energy Sustainability project</t>
  </si>
  <si>
    <t>08</t>
  </si>
  <si>
    <t>10/23</t>
  </si>
  <si>
    <t>09/23</t>
  </si>
  <si>
    <t xml:space="preserve">Grayswood Village Club </t>
  </si>
  <si>
    <t>Christmas Lights</t>
  </si>
  <si>
    <t xml:space="preserve">Awarded under delegated authority </t>
  </si>
  <si>
    <t>Grant not awarded.  LO emailed</t>
  </si>
  <si>
    <t>chased up 27/7/23</t>
  </si>
  <si>
    <t xml:space="preserve">x3 invoices </t>
  </si>
  <si>
    <t>Delegated</t>
  </si>
  <si>
    <t>Cancer testing south</t>
  </si>
  <si>
    <t>Laptop and other items for testing</t>
  </si>
  <si>
    <t xml:space="preserve">Agreed until 23-24 review Sept 23 - </t>
  </si>
  <si>
    <t>Total Small Grant Remaining (£7500 minus grant awarded to date)</t>
  </si>
  <si>
    <t>Total Green Grant Remaining (£7500 minus grant awarded to date)</t>
  </si>
  <si>
    <t>Haslemere Musical Society</t>
  </si>
  <si>
    <t>Hire of Haslemere Hall for rehearsals</t>
  </si>
  <si>
    <t>Haslemere Table Tennis Club</t>
  </si>
  <si>
    <t>Lighting for club</t>
  </si>
  <si>
    <t>LOS emailed Noel 1/9/23</t>
  </si>
  <si>
    <t>Community Apple Juicing, with Haslemere Allotment Holders and Educational Groups</t>
  </si>
  <si>
    <t>Community Orchard Project SE  - COPSE</t>
  </si>
  <si>
    <t xml:space="preserve">Imagine That productions </t>
  </si>
  <si>
    <t xml:space="preserve">Peter Pan Production </t>
  </si>
  <si>
    <t>letter sent 30/1/23/ emailed 9/11/23</t>
  </si>
  <si>
    <t xml:space="preserve">Delegated </t>
  </si>
  <si>
    <t>Haslemere Volunteer Awards</t>
  </si>
  <si>
    <t>Boxes for awards</t>
  </si>
  <si>
    <t>£44.60 - invoice received</t>
  </si>
  <si>
    <t xml:space="preserve">15/1 chased up Becky Jeffrey equested audited accs </t>
  </si>
  <si>
    <t>15/1 chased up Debbie Gale  - LO extended deadline - Debbie Gale</t>
  </si>
  <si>
    <t xml:space="preserve">15/1/ chased up Claire for receipt/invoice </t>
  </si>
  <si>
    <t>Total Green Grant Remaining (£5000 minus grant awarded to date)</t>
  </si>
  <si>
    <t>Total Small Grant Remaining (£5000 minus grant awarded to date)</t>
  </si>
  <si>
    <t>Training &amp; room rental costs</t>
  </si>
  <si>
    <t xml:space="preserve">Haslemere Food Bank </t>
  </si>
  <si>
    <t xml:space="preserve">Haslemere Vision </t>
  </si>
  <si>
    <t xml:space="preserve">Completion and delivery of the Haslemere Nature Recovery Strategy </t>
  </si>
  <si>
    <t xml:space="preserve">Sports Haslemere </t>
  </si>
  <si>
    <t>To fund a bursary for a young athlete 'Create a Star'</t>
  </si>
  <si>
    <t xml:space="preserve">Funding towards Food bank offerings </t>
  </si>
  <si>
    <t>Haslemere Town Council Register of Grants 2024-2025</t>
  </si>
  <si>
    <t>Letter sent 5/2/24</t>
  </si>
  <si>
    <t>old process</t>
  </si>
  <si>
    <t xml:space="preserve">Put Social Media </t>
  </si>
  <si>
    <t>CCTV</t>
  </si>
  <si>
    <t>05/24</t>
  </si>
  <si>
    <t>YES</t>
  </si>
  <si>
    <t xml:space="preserve">SOCIAL MEDIA </t>
  </si>
  <si>
    <t>Annual Bliss Charity Fair -  Hall Hire</t>
  </si>
  <si>
    <t>Letter sent 27/3/24</t>
  </si>
  <si>
    <t>8/4/24 accs received</t>
  </si>
  <si>
    <t>Signed contract received back</t>
  </si>
  <si>
    <t xml:space="preserve">27/3 letter sent 29/4 invocie passed to LO for payment </t>
  </si>
  <si>
    <t xml:space="preserve">D-Day Event </t>
  </si>
  <si>
    <t xml:space="preserve">St Christopher's Church </t>
  </si>
  <si>
    <t>1/11 LO Agreed to extend end of Feb If not reapply.  15/5 LO extedned to end of financil year 31/3/25</t>
  </si>
  <si>
    <t>`</t>
  </si>
  <si>
    <t xml:space="preserve">22/5 invoices received to Lo for payment </t>
  </si>
  <si>
    <t xml:space="preserve">Accs </t>
  </si>
  <si>
    <t xml:space="preserve">with application </t>
  </si>
  <si>
    <t>To LO forpayment</t>
  </si>
  <si>
    <t xml:space="preserve">To LO for payment </t>
  </si>
  <si>
    <t xml:space="preserve">expected in July </t>
  </si>
  <si>
    <t>To LO for payment</t>
  </si>
  <si>
    <t xml:space="preserve">3 Counties Money Advice </t>
  </si>
  <si>
    <t xml:space="preserve">Support for meeting room </t>
  </si>
  <si>
    <t xml:space="preserve">F6it Digitable disability support </t>
  </si>
  <si>
    <t xml:space="preserve">Shottermill Club </t>
  </si>
  <si>
    <t xml:space="preserve">Exterior painitning </t>
  </si>
  <si>
    <t xml:space="preserve">Haslemere Scouts </t>
  </si>
  <si>
    <t>Applying for CIL</t>
  </si>
  <si>
    <t xml:space="preserve">LO contacted club </t>
  </si>
  <si>
    <t>31/24</t>
  </si>
  <si>
    <t>Building Maintenance</t>
  </si>
  <si>
    <t>3/7/24 scanned to folder</t>
  </si>
  <si>
    <t xml:space="preserve">Decoration of building  exterior </t>
  </si>
  <si>
    <t xml:space="preserve">Boccia Club equipment </t>
  </si>
  <si>
    <t xml:space="preserve">Haslemere Educational Museum </t>
  </si>
  <si>
    <t>Acquisition of Walter Tyndale watercolour painting</t>
  </si>
  <si>
    <t>16/24</t>
  </si>
  <si>
    <t>Haslemere Town Council Register of Grants 2025-2026</t>
  </si>
  <si>
    <t>FC / CBEC/ F&amp;G</t>
  </si>
  <si>
    <t xml:space="preserve">Date </t>
  </si>
  <si>
    <t xml:space="preserve">Debt &amp; Benefit Advice </t>
  </si>
  <si>
    <t xml:space="preserve">Applicant </t>
  </si>
  <si>
    <t xml:space="preserve">Scheme </t>
  </si>
  <si>
    <t xml:space="preserve">3 Counties Money  Advice </t>
  </si>
  <si>
    <t>I'm All Ears Counselling</t>
  </si>
  <si>
    <t xml:space="preserve">Counselling &amp; Mental Health Support for the community </t>
  </si>
  <si>
    <t>A Place To Be CIO</t>
  </si>
  <si>
    <t>A Place To Be -  Running costs of group</t>
  </si>
  <si>
    <t xml:space="preserve">Transport Services </t>
  </si>
  <si>
    <t xml:space="preserve">Haslemere Youth Hub </t>
  </si>
  <si>
    <t>Haslemere Youth Hub -  Running costs of group</t>
  </si>
  <si>
    <t>Create a Star Award</t>
  </si>
  <si>
    <t>Visit Haslemere Manager</t>
  </si>
  <si>
    <t xml:space="preserve">Haslemere Museum </t>
  </si>
  <si>
    <t xml:space="preserve">Crossways Counselling </t>
  </si>
  <si>
    <t xml:space="preserve">Provision of Counselling Services </t>
  </si>
  <si>
    <t xml:space="preserve">Community Volunteer Organisation </t>
  </si>
  <si>
    <t>F&amp;G</t>
  </si>
  <si>
    <t xml:space="preserve">Churt &amp; Hindhead Cricket Club </t>
  </si>
  <si>
    <t xml:space="preserve">Roller project </t>
  </si>
  <si>
    <t xml:space="preserve">Citizens Advice Bureau </t>
  </si>
  <si>
    <t xml:space="preserve">Running Costs </t>
  </si>
  <si>
    <t xml:space="preserve">Haslemere Biodiversity </t>
  </si>
  <si>
    <t>Delivering the Haslemere Nature Recovery Strategy</t>
  </si>
  <si>
    <t xml:space="preserve">CAB </t>
  </si>
  <si>
    <t xml:space="preserve">Haslemere Foodbank </t>
  </si>
  <si>
    <t>Funding towards food bank offerings</t>
  </si>
  <si>
    <t>leave</t>
  </si>
  <si>
    <t>Swimming equipment (backstroke wedges)</t>
  </si>
  <si>
    <t xml:space="preserve">St Stephen's Church </t>
  </si>
  <si>
    <t xml:space="preserve">Roaming Nativity </t>
  </si>
  <si>
    <t xml:space="preserve">Love Haslemere Hate Waste </t>
  </si>
  <si>
    <t xml:space="preserve">Haslemere Community Fridge &amp; Freezer </t>
  </si>
  <si>
    <t>to LO for payment 8/1/25</t>
  </si>
  <si>
    <t>chased up receipt 8/1/25</t>
  </si>
  <si>
    <t xml:space="preserve">Green &amp; Blue Studio </t>
  </si>
  <si>
    <t>Free fitness classes for cancer patients &amp; carerd</t>
  </si>
  <si>
    <t>Nature Project</t>
  </si>
  <si>
    <t>St Bartholomews PTA</t>
  </si>
  <si>
    <t xml:space="preserve">Haslemere Arts Festival </t>
  </si>
  <si>
    <t xml:space="preserve">Haslemere Tree Survey </t>
  </si>
  <si>
    <t>Haslemere Town Council Register of Grants 2026-2027</t>
  </si>
  <si>
    <t>Awarded 2025-2027</t>
  </si>
  <si>
    <t xml:space="preserve">Haslemere Thespians - The Next Generation </t>
  </si>
  <si>
    <t xml:space="preserve">Disney's Frozen Junior production </t>
  </si>
  <si>
    <t>Date received</t>
  </si>
  <si>
    <t>08/01/30/09/242025</t>
  </si>
  <si>
    <t>£700 remainder of small grants pot £400 recommendation to March FC meeting</t>
  </si>
  <si>
    <t>£1000 recommendation to March FC meeting (gen reserve)</t>
  </si>
  <si>
    <t>14/2 email to Conrad to see if he wants it to go to March FC meeting</t>
  </si>
  <si>
    <t>Start Date / Letter Sent</t>
  </si>
  <si>
    <t>Awarded for</t>
  </si>
  <si>
    <t>2025-26 review in Autumn 2025</t>
  </si>
  <si>
    <t xml:space="preserve">Tree Survey </t>
  </si>
  <si>
    <t xml:space="preserve">River Wey Trust </t>
  </si>
  <si>
    <t xml:space="preserve">Extended Water Quality </t>
  </si>
  <si>
    <t xml:space="preserve">Haslmere Educational Museum </t>
  </si>
  <si>
    <t>Earth Day</t>
  </si>
  <si>
    <t>Not Awarded</t>
  </si>
  <si>
    <t>05/09/25</t>
  </si>
  <si>
    <t>14/09/25</t>
  </si>
  <si>
    <t>LOS sent letter 14/3/25</t>
  </si>
  <si>
    <t>JC requested results shared with HTC</t>
  </si>
  <si>
    <t>3 Counties Vinyard</t>
  </si>
  <si>
    <t>950</t>
  </si>
  <si>
    <t xml:space="preserve">Sunday fun day </t>
  </si>
  <si>
    <t>£1000 out of gen res for Has Festival, £400 from green grants for remainder of Green and Blue grant</t>
  </si>
  <si>
    <t>Marketing printing costs</t>
  </si>
  <si>
    <t xml:space="preserve">Declined </t>
  </si>
  <si>
    <t xml:space="preserve">30/4 to LO for payment </t>
  </si>
  <si>
    <t xml:space="preserve">Firepit Foodies </t>
  </si>
  <si>
    <t xml:space="preserve">Firepits and cooking utensils </t>
  </si>
  <si>
    <t>27/05/25</t>
  </si>
  <si>
    <t xml:space="preserve">N/A </t>
  </si>
  <si>
    <t>19/5/25</t>
  </si>
  <si>
    <t>Library of things - new items</t>
  </si>
  <si>
    <t xml:space="preserve">2/7 report to Lo </t>
  </si>
  <si>
    <t>2/7 Report received LO to pay</t>
  </si>
  <si>
    <t xml:space="preserve">3/7 chased for report </t>
  </si>
  <si>
    <t>Grayswood Village Club</t>
  </si>
  <si>
    <t xml:space="preserve">New chairs </t>
  </si>
  <si>
    <t xml:space="preserve">Grant </t>
  </si>
  <si>
    <t>chased up 6/8</t>
  </si>
  <si>
    <t>part payment paid July 24 as per May's F/C. This is now closed.</t>
  </si>
  <si>
    <t xml:space="preserve">chased up 13/8 </t>
  </si>
  <si>
    <t>13/8 Invited to apply for 2026/2027</t>
  </si>
  <si>
    <t xml:space="preserve">FC September </t>
  </si>
  <si>
    <t xml:space="preserve">RBL Hindhead </t>
  </si>
  <si>
    <t xml:space="preserve">Outdoor seating </t>
  </si>
  <si>
    <t xml:space="preserve">F&amp;G (October) </t>
  </si>
  <si>
    <t>27/08/25</t>
  </si>
  <si>
    <t>Total Green Grant Remaining (£2500 minus grant awarded to date)</t>
  </si>
  <si>
    <t xml:space="preserve">Duplicate payment refunded
11/9 paid twice - awaiting refund from Abi White </t>
  </si>
  <si>
    <t>Chamber of Commerce</t>
  </si>
  <si>
    <t>DISC</t>
  </si>
  <si>
    <t xml:space="preserve">Grayshott Cricket Club </t>
  </si>
  <si>
    <t>Purchase of mobile cricket pitch covers</t>
  </si>
  <si>
    <t xml:space="preserve">22/12 to LO for payment </t>
  </si>
  <si>
    <t>PAID</t>
  </si>
  <si>
    <t>requested 26/1</t>
  </si>
  <si>
    <t xml:space="preserve">5/2/26 receipt to LO for payment </t>
  </si>
  <si>
    <t xml:space="preserve">5th Haslemere Guides </t>
  </si>
  <si>
    <t xml:space="preserve">International trip </t>
  </si>
  <si>
    <t xml:space="preserve">Earth Day </t>
  </si>
  <si>
    <t>FC / F&amp;G</t>
  </si>
  <si>
    <t>chris.grimes@btinternet.com</t>
  </si>
  <si>
    <t>education@haslemeremuseum.co.uk</t>
  </si>
  <si>
    <t>abiwhite80@gmail.com</t>
  </si>
  <si>
    <t>jam3s3dwards@hotmail.com</t>
  </si>
  <si>
    <t>richard@hoppa.org.uk</t>
  </si>
  <si>
    <t>thehaslemerehub@gmail.com</t>
  </si>
  <si>
    <t>2/3 Asking for report to release funds and reminder that new application to be in for 1/9/26</t>
  </si>
  <si>
    <t>bill.kennedy@frontlinedebtadvice.org.uk</t>
  </si>
  <si>
    <t xml:space="preserve">11/3 to LO for payment </t>
  </si>
  <si>
    <t xml:space="preserve">2/3 Asking for report to release funds and reminder that new application to be in for 1/9/26- 11/3 Report Received.  To  LO for payment  </t>
  </si>
  <si>
    <t xml:space="preserve">2/3 Asking for report to release funds and reminder that new application to be in for 1/9/26. 11/3/26 - Report received to LO for payment </t>
  </si>
  <si>
    <t>Gray</t>
  </si>
  <si>
    <t xml:space="preserve">2/3 Asking for report to release funds and reminder that new application to be in for 1/9/26 - Report received To LO for payment </t>
  </si>
  <si>
    <t xml:space="preserve">15/4 to LO for payment </t>
  </si>
  <si>
    <t xml:space="preserve">Marketing Haslemere Dementia Friendly </t>
  </si>
  <si>
    <t>Revenue Grants 2026-27</t>
  </si>
  <si>
    <t>Contact</t>
  </si>
  <si>
    <t>Report received &amp; accepted by  by Clerk (by 1 Aug)?</t>
  </si>
  <si>
    <t>Marketing confirmed?</t>
  </si>
  <si>
    <t>pjguest@clara.co.uk</t>
  </si>
  <si>
    <t xml:space="preserve">Yes </t>
  </si>
  <si>
    <t xml:space="preserve"> </t>
  </si>
  <si>
    <t>£1000</t>
  </si>
  <si>
    <t xml:space="preserve">13/5 to LO for payment </t>
  </si>
  <si>
    <t>Becky Jeffries</t>
  </si>
  <si>
    <t xml:space="preserve">30/04/2026 - reminder for report and marketing.  13/5 report received asked for proof of advertising .  20/5 To LO for payment </t>
  </si>
  <si>
    <t xml:space="preserve">27/5 to LO for payment </t>
  </si>
  <si>
    <t xml:space="preserve">Counselling </t>
  </si>
  <si>
    <t>18//6/26</t>
  </si>
  <si>
    <t>This is Haslemere</t>
  </si>
  <si>
    <t xml:space="preserve">Website </t>
  </si>
  <si>
    <t>£</t>
  </si>
  <si>
    <t>Rev Grant Application for 2027/2028</t>
  </si>
  <si>
    <t>Revenue Grants 2027-28</t>
  </si>
  <si>
    <t>Haslemere Town Council Register of Grants 2027-2028</t>
  </si>
  <si>
    <t xml:space="preserve">Paid </t>
  </si>
  <si>
    <t xml:space="preserve">3/8/26 - Revenue Grant Application sent to Visit Haslemere </t>
  </si>
  <si>
    <t xml:space="preserve">Chris Grimes </t>
  </si>
  <si>
    <t>Sports Haslemere</t>
  </si>
  <si>
    <t xml:space="preserve">Create a Star </t>
  </si>
  <si>
    <t>13/8/25 invited to apply for 2026/2027 to LO for payment 13/8/26</t>
  </si>
  <si>
    <t>TBC</t>
  </si>
  <si>
    <t xml:space="preserve">17/8 Sent final reminder for 2027/2028 applications </t>
  </si>
  <si>
    <t xml:space="preserve">30/4 asked for report &amp; marketing.  3/8 received report awaiting accounts 19/8 to Lo for payment </t>
  </si>
  <si>
    <t xml:space="preserve">Magdalena Psonska </t>
  </si>
  <si>
    <t xml:space="preserve">HDCC - Haslewey </t>
  </si>
  <si>
    <t xml:space="preserve">Core Costs </t>
  </si>
  <si>
    <t>Kay Topping</t>
  </si>
  <si>
    <t xml:space="preserve">Fund costs of professional ecologists and other specialists </t>
  </si>
  <si>
    <t>Philippa Guest</t>
  </si>
  <si>
    <t xml:space="preserve">Bill Kennedy </t>
  </si>
  <si>
    <t xml:space="preserve">Costs for advice service </t>
  </si>
  <si>
    <t xml:space="preserve">Richard Davies </t>
  </si>
  <si>
    <t xml:space="preserve">Waverley Hoppa Community Transport </t>
  </si>
  <si>
    <t>Transport services</t>
  </si>
  <si>
    <t xml:space="preserve">Abi White </t>
  </si>
  <si>
    <t xml:space="preserve">Nadeana Simpson Hadden </t>
  </si>
  <si>
    <t xml:space="preserve">Provision of Youth Services </t>
  </si>
  <si>
    <t xml:space="preserve">Nasreen Mohammed </t>
  </si>
  <si>
    <t xml:space="preserve">Citizens Advice SW Surrey </t>
  </si>
  <si>
    <t xml:space="preserve">Provision of costs for maintaining and delivering advice service </t>
  </si>
  <si>
    <t xml:space="preserve">Contact details </t>
  </si>
  <si>
    <t xml:space="preserve">Jim Edwards </t>
  </si>
  <si>
    <t xml:space="preserve">chris.grimes@btinternet.com </t>
  </si>
  <si>
    <t xml:space="preserve">Magda@haslewey.org </t>
  </si>
  <si>
    <t xml:space="preserve">pjguest@clara.co.uk </t>
  </si>
  <si>
    <t xml:space="preserve">bill.kennedy@frontlinedebtadvice.org.uk </t>
  </si>
  <si>
    <t>Nasreen.Mohamed@casws.org.uk</t>
  </si>
  <si>
    <t xml:space="preserve">richard@hoppa.org.uk </t>
  </si>
  <si>
    <t xml:space="preserve">Faye Dennis </t>
  </si>
  <si>
    <t xml:space="preserve">CYC'd </t>
  </si>
  <si>
    <t xml:space="preserve">Launch of 5 targeted health &amp; wellbeing provisions </t>
  </si>
  <si>
    <t>faye@cyc-d.co.uk</t>
  </si>
  <si>
    <t>Rev Grant Application for 2027/2029</t>
  </si>
  <si>
    <t xml:space="preserve">28/9 to PS for payment </t>
  </si>
  <si>
    <t xml:space="preserve">Powerbrush Sweeper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</si>
</sst>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  <numFmt numFmtId="165" formatCode="&quot;£&quot;#,##0"/>
    <numFmt numFmtId="166" formatCode="dd/mm/yy;@"/>
  </numFmts>
  <fonts count="19" x14ac:knownFonts="1"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indexed="81"/>
      <name val="Tahoma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u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0"/>
      <color theme="1"/>
      <name val="Arial"/>
      <family val="2"/>
    </font>
    <font>
      <u/>
      <sz val="10"/>
      <color theme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857">
    <xf numFmtId="0" fontId="0" fillId="0" borderId="0" xfId="0"/>
    <xf numFmtId="0" fontId="0" fillId="0" borderId="0" xfId="0" applyAlignment="1">
      <alignment horizontal="right"/>
    </xf>
    <xf numFmtId="15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15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6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5" fontId="0" fillId="0" borderId="0" xfId="0" applyNumberFormat="1" applyAlignment="1">
      <alignment horizontal="right"/>
    </xf>
    <xf numFmtId="0" fontId="0" fillId="2" borderId="0" xfId="0" quotePrefix="1" applyFill="1" applyAlignment="1">
      <alignment horizontal="center"/>
    </xf>
    <xf numFmtId="0" fontId="0" fillId="2" borderId="0" xfId="0" applyFill="1"/>
    <xf numFmtId="165" fontId="0" fillId="2" borderId="0" xfId="0" applyNumberFormat="1" applyFill="1"/>
    <xf numFmtId="15" fontId="0" fillId="2" borderId="0" xfId="0" applyNumberFormat="1" applyFill="1"/>
    <xf numFmtId="164" fontId="0" fillId="2" borderId="0" xfId="0" applyNumberFormat="1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14" fontId="0" fillId="2" borderId="0" xfId="0" applyNumberFormat="1" applyFill="1"/>
    <xf numFmtId="0" fontId="10" fillId="3" borderId="1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/>
    </xf>
    <xf numFmtId="166" fontId="10" fillId="3" borderId="1" xfId="0" applyNumberFormat="1" applyFont="1" applyFill="1" applyBorder="1" applyAlignment="1">
      <alignment horizontal="left" vertical="center"/>
    </xf>
    <xf numFmtId="166" fontId="10" fillId="3" borderId="4" xfId="0" applyNumberFormat="1" applyFont="1" applyFill="1" applyBorder="1" applyAlignment="1">
      <alignment horizontal="left" vertical="center"/>
    </xf>
    <xf numFmtId="44" fontId="10" fillId="3" borderId="4" xfId="0" applyNumberFormat="1" applyFont="1" applyFill="1" applyBorder="1" applyAlignment="1">
      <alignment horizontal="left" vertical="center"/>
    </xf>
    <xf numFmtId="44" fontId="10" fillId="3" borderId="1" xfId="0" applyNumberFormat="1" applyFont="1" applyFill="1" applyBorder="1" applyAlignment="1">
      <alignment horizontal="left" vertical="center"/>
    </xf>
    <xf numFmtId="44" fontId="10" fillId="3" borderId="1" xfId="1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5" borderId="0" xfId="0" applyFont="1" applyFill="1" applyAlignment="1">
      <alignment horizontal="left" vertical="center"/>
    </xf>
    <xf numFmtId="15" fontId="10" fillId="0" borderId="0" xfId="0" applyNumberFormat="1" applyFont="1" applyAlignment="1">
      <alignment vertical="center"/>
    </xf>
    <xf numFmtId="44" fontId="10" fillId="0" borderId="0" xfId="1" applyFont="1" applyAlignment="1">
      <alignment vertical="center"/>
    </xf>
    <xf numFmtId="166" fontId="10" fillId="0" borderId="0" xfId="0" applyNumberFormat="1" applyFont="1" applyAlignment="1">
      <alignment horizontal="left" vertical="center"/>
    </xf>
    <xf numFmtId="44" fontId="10" fillId="0" borderId="0" xfId="1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6" fontId="10" fillId="0" borderId="5" xfId="0" applyNumberFormat="1" applyFont="1" applyBorder="1" applyAlignment="1">
      <alignment horizontal="left" vertical="center"/>
    </xf>
    <xf numFmtId="44" fontId="11" fillId="6" borderId="6" xfId="0" applyNumberFormat="1" applyFont="1" applyFill="1" applyBorder="1" applyAlignment="1">
      <alignment horizontal="left" vertical="center"/>
    </xf>
    <xf numFmtId="166" fontId="10" fillId="5" borderId="0" xfId="0" applyNumberFormat="1" applyFont="1" applyFill="1" applyAlignment="1">
      <alignment horizontal="left" vertical="center"/>
    </xf>
    <xf numFmtId="15" fontId="10" fillId="5" borderId="0" xfId="0" applyNumberFormat="1" applyFont="1" applyFill="1" applyAlignment="1">
      <alignment horizontal="left" vertical="center"/>
    </xf>
    <xf numFmtId="44" fontId="10" fillId="5" borderId="0" xfId="0" applyNumberFormat="1" applyFont="1" applyFill="1" applyAlignment="1">
      <alignment horizontal="left" vertical="center"/>
    </xf>
    <xf numFmtId="44" fontId="10" fillId="5" borderId="0" xfId="1" applyFont="1" applyFill="1" applyBorder="1" applyAlignment="1">
      <alignment horizontal="left" vertical="center"/>
    </xf>
    <xf numFmtId="0" fontId="10" fillId="5" borderId="0" xfId="0" applyFont="1" applyFill="1" applyAlignment="1">
      <alignment horizontal="left" vertical="center" wrapText="1"/>
    </xf>
    <xf numFmtId="0" fontId="11" fillId="6" borderId="7" xfId="0" applyFont="1" applyFill="1" applyBorder="1" applyAlignment="1">
      <alignment horizontal="left" vertical="center"/>
    </xf>
    <xf numFmtId="166" fontId="11" fillId="6" borderId="6" xfId="0" applyNumberFormat="1" applyFont="1" applyFill="1" applyBorder="1" applyAlignment="1">
      <alignment horizontal="left" vertical="center"/>
    </xf>
    <xf numFmtId="166" fontId="11" fillId="6" borderId="7" xfId="0" applyNumberFormat="1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left" vertical="center"/>
    </xf>
    <xf numFmtId="44" fontId="10" fillId="0" borderId="0" xfId="0" applyNumberFormat="1" applyFont="1" applyAlignment="1">
      <alignment vertical="center"/>
    </xf>
    <xf numFmtId="44" fontId="10" fillId="3" borderId="4" xfId="1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left" vertical="center" wrapText="1"/>
    </xf>
    <xf numFmtId="0" fontId="11" fillId="4" borderId="10" xfId="0" applyFont="1" applyFill="1" applyBorder="1" applyAlignment="1">
      <alignment horizontal="left" vertical="center" wrapText="1"/>
    </xf>
    <xf numFmtId="44" fontId="11" fillId="4" borderId="9" xfId="0" applyNumberFormat="1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/>
    </xf>
    <xf numFmtId="166" fontId="10" fillId="3" borderId="3" xfId="0" applyNumberFormat="1" applyFont="1" applyFill="1" applyBorder="1" applyAlignment="1">
      <alignment horizontal="left" vertical="center"/>
    </xf>
    <xf numFmtId="166" fontId="10" fillId="3" borderId="2" xfId="0" applyNumberFormat="1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44" fontId="10" fillId="3" borderId="2" xfId="0" applyNumberFormat="1" applyFont="1" applyFill="1" applyBorder="1" applyAlignment="1">
      <alignment horizontal="left" vertical="center"/>
    </xf>
    <xf numFmtId="44" fontId="10" fillId="3" borderId="3" xfId="0" applyNumberFormat="1" applyFont="1" applyFill="1" applyBorder="1" applyAlignment="1">
      <alignment horizontal="left" vertical="center"/>
    </xf>
    <xf numFmtId="44" fontId="10" fillId="3" borderId="3" xfId="1" applyFont="1" applyFill="1" applyBorder="1" applyAlignment="1">
      <alignment horizontal="left" vertical="center"/>
    </xf>
    <xf numFmtId="44" fontId="10" fillId="3" borderId="2" xfId="1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center" vertical="center"/>
    </xf>
    <xf numFmtId="44" fontId="10" fillId="3" borderId="6" xfId="1" applyFont="1" applyFill="1" applyBorder="1" applyAlignment="1">
      <alignment horizontal="left" vertical="center"/>
    </xf>
    <xf numFmtId="44" fontId="10" fillId="3" borderId="7" xfId="1" applyFont="1" applyFill="1" applyBorder="1" applyAlignment="1">
      <alignment horizontal="left" vertical="center"/>
    </xf>
    <xf numFmtId="166" fontId="10" fillId="3" borderId="7" xfId="0" applyNumberFormat="1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/>
    </xf>
    <xf numFmtId="0" fontId="10" fillId="3" borderId="11" xfId="0" applyFont="1" applyFill="1" applyBorder="1" applyAlignment="1">
      <alignment horizontal="left" vertical="center"/>
    </xf>
    <xf numFmtId="166" fontId="10" fillId="3" borderId="12" xfId="0" applyNumberFormat="1" applyFont="1" applyFill="1" applyBorder="1" applyAlignment="1">
      <alignment horizontal="left" vertical="center"/>
    </xf>
    <xf numFmtId="166" fontId="10" fillId="3" borderId="11" xfId="0" applyNumberFormat="1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44" fontId="10" fillId="3" borderId="11" xfId="0" applyNumberFormat="1" applyFont="1" applyFill="1" applyBorder="1" applyAlignment="1">
      <alignment horizontal="left" vertical="center"/>
    </xf>
    <xf numFmtId="44" fontId="10" fillId="3" borderId="12" xfId="0" applyNumberFormat="1" applyFont="1" applyFill="1" applyBorder="1" applyAlignment="1">
      <alignment horizontal="left" vertical="center"/>
    </xf>
    <xf numFmtId="44" fontId="10" fillId="3" borderId="12" xfId="1" applyFont="1" applyFill="1" applyBorder="1" applyAlignment="1">
      <alignment horizontal="left" vertical="center"/>
    </xf>
    <xf numFmtId="44" fontId="10" fillId="3" borderId="11" xfId="1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/>
    </xf>
    <xf numFmtId="166" fontId="10" fillId="3" borderId="0" xfId="0" applyNumberFormat="1" applyFont="1" applyFill="1" applyAlignment="1">
      <alignment horizontal="left" vertical="center"/>
    </xf>
    <xf numFmtId="166" fontId="10" fillId="3" borderId="13" xfId="0" applyNumberFormat="1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44" fontId="10" fillId="3" borderId="13" xfId="0" applyNumberFormat="1" applyFont="1" applyFill="1" applyBorder="1" applyAlignment="1">
      <alignment horizontal="left" vertical="center"/>
    </xf>
    <xf numFmtId="44" fontId="10" fillId="3" borderId="0" xfId="0" applyNumberFormat="1" applyFont="1" applyFill="1" applyAlignment="1">
      <alignment horizontal="left" vertical="center"/>
    </xf>
    <xf numFmtId="44" fontId="10" fillId="3" borderId="0" xfId="1" applyFont="1" applyFill="1" applyBorder="1" applyAlignment="1">
      <alignment horizontal="left" vertical="center"/>
    </xf>
    <xf numFmtId="44" fontId="10" fillId="3" borderId="13" xfId="1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166" fontId="10" fillId="3" borderId="6" xfId="0" applyNumberFormat="1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44" fontId="10" fillId="3" borderId="7" xfId="0" applyNumberFormat="1" applyFont="1" applyFill="1" applyBorder="1" applyAlignment="1">
      <alignment horizontal="left" vertical="center"/>
    </xf>
    <xf numFmtId="44" fontId="10" fillId="3" borderId="6" xfId="0" applyNumberFormat="1" applyFont="1" applyFill="1" applyBorder="1" applyAlignment="1">
      <alignment horizontal="left" vertical="center"/>
    </xf>
    <xf numFmtId="44" fontId="11" fillId="6" borderId="14" xfId="0" applyNumberFormat="1" applyFont="1" applyFill="1" applyBorder="1" applyAlignment="1">
      <alignment horizontal="left" vertical="center"/>
    </xf>
    <xf numFmtId="166" fontId="10" fillId="3" borderId="15" xfId="0" applyNumberFormat="1" applyFont="1" applyFill="1" applyBorder="1" applyAlignment="1">
      <alignment horizontal="left" vertical="center"/>
    </xf>
    <xf numFmtId="166" fontId="10" fillId="3" borderId="8" xfId="0" applyNumberFormat="1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44" fontId="10" fillId="3" borderId="8" xfId="0" applyNumberFormat="1" applyFont="1" applyFill="1" applyBorder="1" applyAlignment="1">
      <alignment horizontal="left" vertical="center"/>
    </xf>
    <xf numFmtId="44" fontId="10" fillId="3" borderId="15" xfId="0" applyNumberFormat="1" applyFont="1" applyFill="1" applyBorder="1" applyAlignment="1">
      <alignment horizontal="left" vertical="center"/>
    </xf>
    <xf numFmtId="44" fontId="10" fillId="3" borderId="15" xfId="1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/>
    </xf>
    <xf numFmtId="44" fontId="10" fillId="3" borderId="17" xfId="1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 wrapText="1"/>
    </xf>
    <xf numFmtId="0" fontId="12" fillId="4" borderId="11" xfId="0" applyFont="1" applyFill="1" applyBorder="1" applyAlignment="1">
      <alignment horizontal="left" vertical="center" wrapText="1"/>
    </xf>
    <xf numFmtId="0" fontId="12" fillId="4" borderId="12" xfId="0" applyFont="1" applyFill="1" applyBorder="1" applyAlignment="1">
      <alignment horizontal="left" vertical="center" wrapText="1"/>
    </xf>
    <xf numFmtId="44" fontId="12" fillId="4" borderId="1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3" borderId="18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10" xfId="0" applyFont="1" applyFill="1" applyBorder="1" applyAlignment="1">
      <alignment horizontal="left" vertical="center" wrapText="1"/>
    </xf>
    <xf numFmtId="0" fontId="12" fillId="4" borderId="9" xfId="0" applyFont="1" applyFill="1" applyBorder="1" applyAlignment="1">
      <alignment horizontal="left" vertical="center" wrapText="1"/>
    </xf>
    <xf numFmtId="44" fontId="12" fillId="4" borderId="9" xfId="0" applyNumberFormat="1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166" fontId="13" fillId="3" borderId="18" xfId="0" applyNumberFormat="1" applyFont="1" applyFill="1" applyBorder="1" applyAlignment="1">
      <alignment horizontal="left" vertical="center" wrapText="1"/>
    </xf>
    <xf numFmtId="15" fontId="13" fillId="3" borderId="19" xfId="0" applyNumberFormat="1" applyFont="1" applyFill="1" applyBorder="1" applyAlignment="1">
      <alignment horizontal="left" vertical="center" wrapText="1"/>
    </xf>
    <xf numFmtId="49" fontId="13" fillId="3" borderId="18" xfId="0" applyNumberFormat="1" applyFont="1" applyFill="1" applyBorder="1" applyAlignment="1">
      <alignment horizontal="left" vertical="center" wrapText="1"/>
    </xf>
    <xf numFmtId="44" fontId="13" fillId="3" borderId="19" xfId="1" applyFont="1" applyFill="1" applyBorder="1" applyAlignment="1">
      <alignment horizontal="left" vertical="center" wrapText="1"/>
    </xf>
    <xf numFmtId="44" fontId="13" fillId="3" borderId="18" xfId="1" applyFont="1" applyFill="1" applyBorder="1" applyAlignment="1">
      <alignment horizontal="left" vertical="center" wrapText="1"/>
    </xf>
    <xf numFmtId="166" fontId="13" fillId="3" borderId="0" xfId="0" applyNumberFormat="1" applyFont="1" applyFill="1" applyAlignment="1">
      <alignment horizontal="left" vertical="center" wrapText="1"/>
    </xf>
    <xf numFmtId="166" fontId="13" fillId="3" borderId="13" xfId="0" applyNumberFormat="1" applyFont="1" applyFill="1" applyBorder="1" applyAlignment="1">
      <alignment horizontal="left" vertical="center" wrapText="1"/>
    </xf>
    <xf numFmtId="15" fontId="13" fillId="3" borderId="5" xfId="0" applyNumberFormat="1" applyFont="1" applyFill="1" applyBorder="1" applyAlignment="1">
      <alignment horizontal="left" vertical="center" wrapText="1"/>
    </xf>
    <xf numFmtId="49" fontId="13" fillId="3" borderId="13" xfId="0" applyNumberFormat="1" applyFont="1" applyFill="1" applyBorder="1" applyAlignment="1">
      <alignment horizontal="left" vertical="center" wrapText="1"/>
    </xf>
    <xf numFmtId="44" fontId="13" fillId="3" borderId="0" xfId="1" applyFont="1" applyFill="1" applyBorder="1" applyAlignment="1">
      <alignment horizontal="left" vertical="center" wrapText="1"/>
    </xf>
    <xf numFmtId="44" fontId="13" fillId="3" borderId="13" xfId="1" applyFont="1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left" vertical="center" wrapText="1"/>
    </xf>
    <xf numFmtId="44" fontId="13" fillId="0" borderId="2" xfId="1" applyFont="1" applyFill="1" applyBorder="1" applyAlignment="1">
      <alignment horizontal="left" vertical="center" wrapText="1"/>
    </xf>
    <xf numFmtId="0" fontId="12" fillId="6" borderId="7" xfId="0" applyFont="1" applyFill="1" applyBorder="1" applyAlignment="1">
      <alignment horizontal="left" vertical="center" wrapText="1"/>
    </xf>
    <xf numFmtId="166" fontId="12" fillId="6" borderId="6" xfId="0" applyNumberFormat="1" applyFont="1" applyFill="1" applyBorder="1" applyAlignment="1">
      <alignment horizontal="left" vertical="center" wrapText="1"/>
    </xf>
    <xf numFmtId="166" fontId="12" fillId="6" borderId="7" xfId="0" applyNumberFormat="1" applyFont="1" applyFill="1" applyBorder="1" applyAlignment="1">
      <alignment horizontal="left" vertical="center" wrapText="1"/>
    </xf>
    <xf numFmtId="15" fontId="12" fillId="6" borderId="20" xfId="0" applyNumberFormat="1" applyFont="1" applyFill="1" applyBorder="1" applyAlignment="1">
      <alignment horizontal="left" vertical="center" wrapText="1"/>
    </xf>
    <xf numFmtId="49" fontId="12" fillId="6" borderId="11" xfId="0" applyNumberFormat="1" applyFont="1" applyFill="1" applyBorder="1" applyAlignment="1">
      <alignment horizontal="left" vertical="center" wrapText="1"/>
    </xf>
    <xf numFmtId="44" fontId="12" fillId="6" borderId="6" xfId="0" applyNumberFormat="1" applyFont="1" applyFill="1" applyBorder="1" applyAlignment="1">
      <alignment horizontal="left" vertical="center" wrapText="1"/>
    </xf>
    <xf numFmtId="166" fontId="13" fillId="0" borderId="3" xfId="0" applyNumberFormat="1" applyFont="1" applyBorder="1" applyAlignment="1">
      <alignment horizontal="left" vertical="center" wrapText="1"/>
    </xf>
    <xf numFmtId="166" fontId="13" fillId="0" borderId="2" xfId="0" applyNumberFormat="1" applyFont="1" applyBorder="1" applyAlignment="1">
      <alignment horizontal="left" vertical="center" wrapText="1"/>
    </xf>
    <xf numFmtId="44" fontId="13" fillId="0" borderId="2" xfId="0" applyNumberFormat="1" applyFont="1" applyBorder="1" applyAlignment="1">
      <alignment horizontal="left" vertical="center" wrapText="1"/>
    </xf>
    <xf numFmtId="44" fontId="13" fillId="0" borderId="3" xfId="0" applyNumberFormat="1" applyFont="1" applyBorder="1" applyAlignment="1">
      <alignment horizontal="left" vertical="center" wrapText="1"/>
    </xf>
    <xf numFmtId="44" fontId="13" fillId="0" borderId="3" xfId="1" applyFont="1" applyFill="1" applyBorder="1" applyAlignment="1">
      <alignment horizontal="left" vertical="center" wrapText="1"/>
    </xf>
    <xf numFmtId="166" fontId="13" fillId="0" borderId="12" xfId="0" applyNumberFormat="1" applyFont="1" applyBorder="1" applyAlignment="1">
      <alignment horizontal="left" vertical="center" wrapText="1"/>
    </xf>
    <xf numFmtId="166" fontId="13" fillId="0" borderId="11" xfId="0" applyNumberFormat="1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left" vertical="center" wrapText="1"/>
    </xf>
    <xf numFmtId="44" fontId="13" fillId="0" borderId="11" xfId="0" applyNumberFormat="1" applyFont="1" applyBorder="1" applyAlignment="1">
      <alignment horizontal="left" vertical="center" wrapText="1"/>
    </xf>
    <xf numFmtId="44" fontId="13" fillId="0" borderId="12" xfId="0" applyNumberFormat="1" applyFont="1" applyBorder="1" applyAlignment="1">
      <alignment horizontal="left" vertical="center" wrapText="1"/>
    </xf>
    <xf numFmtId="44" fontId="13" fillId="0" borderId="12" xfId="1" applyFont="1" applyFill="1" applyBorder="1" applyAlignment="1">
      <alignment horizontal="left" vertical="center" wrapText="1"/>
    </xf>
    <xf numFmtId="44" fontId="13" fillId="0" borderId="11" xfId="1" applyFont="1" applyFill="1" applyBorder="1" applyAlignment="1">
      <alignment horizontal="left" vertical="center" wrapText="1"/>
    </xf>
    <xf numFmtId="166" fontId="13" fillId="0" borderId="0" xfId="0" applyNumberFormat="1" applyFont="1" applyAlignment="1">
      <alignment horizontal="left" vertical="center" wrapText="1"/>
    </xf>
    <xf numFmtId="166" fontId="13" fillId="0" borderId="13" xfId="0" applyNumberFormat="1" applyFont="1" applyBorder="1" applyAlignment="1">
      <alignment horizontal="left" vertical="center" wrapText="1"/>
    </xf>
    <xf numFmtId="49" fontId="13" fillId="0" borderId="13" xfId="0" applyNumberFormat="1" applyFont="1" applyBorder="1" applyAlignment="1">
      <alignment horizontal="left" vertical="center" wrapText="1"/>
    </xf>
    <xf numFmtId="44" fontId="13" fillId="0" borderId="13" xfId="0" applyNumberFormat="1" applyFont="1" applyBorder="1" applyAlignment="1">
      <alignment horizontal="left" vertical="center" wrapText="1"/>
    </xf>
    <xf numFmtId="44" fontId="13" fillId="0" borderId="0" xfId="0" applyNumberFormat="1" applyFont="1" applyAlignment="1">
      <alignment horizontal="left" vertical="center" wrapText="1"/>
    </xf>
    <xf numFmtId="44" fontId="13" fillId="0" borderId="0" xfId="1" applyFont="1" applyFill="1" applyBorder="1" applyAlignment="1">
      <alignment horizontal="left" vertical="center" wrapText="1"/>
    </xf>
    <xf numFmtId="44" fontId="13" fillId="0" borderId="13" xfId="1" applyFont="1" applyFill="1" applyBorder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44" fontId="12" fillId="6" borderId="14" xfId="0" applyNumberFormat="1" applyFont="1" applyFill="1" applyBorder="1" applyAlignment="1">
      <alignment horizontal="left" vertical="center" wrapText="1"/>
    </xf>
    <xf numFmtId="166" fontId="13" fillId="0" borderId="5" xfId="0" applyNumberFormat="1" applyFont="1" applyBorder="1" applyAlignment="1">
      <alignment horizontal="left" vertical="center" wrapText="1"/>
    </xf>
    <xf numFmtId="44" fontId="13" fillId="0" borderId="0" xfId="1" applyFont="1" applyBorder="1" applyAlignment="1">
      <alignment horizontal="left" vertical="center" wrapText="1"/>
    </xf>
    <xf numFmtId="15" fontId="13" fillId="0" borderId="0" xfId="0" applyNumberFormat="1" applyFont="1" applyAlignment="1">
      <alignment horizontal="left" vertical="center" wrapText="1"/>
    </xf>
    <xf numFmtId="44" fontId="13" fillId="0" borderId="0" xfId="1" applyFont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166" fontId="13" fillId="3" borderId="1" xfId="0" applyNumberFormat="1" applyFont="1" applyFill="1" applyBorder="1" applyAlignment="1">
      <alignment horizontal="left" vertical="center" wrapText="1"/>
    </xf>
    <xf numFmtId="166" fontId="13" fillId="3" borderId="4" xfId="0" applyNumberFormat="1" applyFont="1" applyFill="1" applyBorder="1" applyAlignment="1">
      <alignment horizontal="left" vertical="center" wrapText="1"/>
    </xf>
    <xf numFmtId="15" fontId="13" fillId="3" borderId="21" xfId="0" applyNumberFormat="1" applyFont="1" applyFill="1" applyBorder="1" applyAlignment="1">
      <alignment horizontal="left" vertical="center" wrapText="1"/>
    </xf>
    <xf numFmtId="49" fontId="13" fillId="3" borderId="2" xfId="0" applyNumberFormat="1" applyFont="1" applyFill="1" applyBorder="1" applyAlignment="1">
      <alignment horizontal="left" vertical="center" wrapText="1"/>
    </xf>
    <xf numFmtId="44" fontId="13" fillId="3" borderId="1" xfId="1" applyFont="1" applyFill="1" applyBorder="1" applyAlignment="1">
      <alignment horizontal="left" vertical="center" wrapText="1"/>
    </xf>
    <xf numFmtId="44" fontId="13" fillId="3" borderId="2" xfId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166" fontId="13" fillId="3" borderId="6" xfId="0" applyNumberFormat="1" applyFont="1" applyFill="1" applyBorder="1" applyAlignment="1">
      <alignment horizontal="left" vertical="center" wrapText="1"/>
    </xf>
    <xf numFmtId="166" fontId="13" fillId="3" borderId="7" xfId="0" applyNumberFormat="1" applyFont="1" applyFill="1" applyBorder="1" applyAlignment="1">
      <alignment horizontal="left" vertical="center" wrapText="1"/>
    </xf>
    <xf numFmtId="15" fontId="13" fillId="3" borderId="17" xfId="0" applyNumberFormat="1" applyFont="1" applyFill="1" applyBorder="1" applyAlignment="1">
      <alignment horizontal="left" vertical="center" wrapText="1"/>
    </xf>
    <xf numFmtId="49" fontId="13" fillId="3" borderId="7" xfId="0" applyNumberFormat="1" applyFont="1" applyFill="1" applyBorder="1" applyAlignment="1">
      <alignment horizontal="left" vertical="center" wrapText="1"/>
    </xf>
    <xf numFmtId="44" fontId="13" fillId="3" borderId="6" xfId="1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  <xf numFmtId="166" fontId="13" fillId="3" borderId="12" xfId="0" applyNumberFormat="1" applyFont="1" applyFill="1" applyBorder="1" applyAlignment="1">
      <alignment horizontal="left" vertical="center" wrapText="1"/>
    </xf>
    <xf numFmtId="166" fontId="13" fillId="3" borderId="11" xfId="0" applyNumberFormat="1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49" fontId="13" fillId="3" borderId="11" xfId="0" applyNumberFormat="1" applyFont="1" applyFill="1" applyBorder="1" applyAlignment="1">
      <alignment horizontal="left" vertical="center" wrapText="1"/>
    </xf>
    <xf numFmtId="44" fontId="13" fillId="3" borderId="11" xfId="0" applyNumberFormat="1" applyFont="1" applyFill="1" applyBorder="1" applyAlignment="1">
      <alignment horizontal="left" vertical="center" wrapText="1"/>
    </xf>
    <xf numFmtId="44" fontId="13" fillId="3" borderId="12" xfId="0" applyNumberFormat="1" applyFont="1" applyFill="1" applyBorder="1" applyAlignment="1">
      <alignment horizontal="left" vertical="center" wrapText="1"/>
    </xf>
    <xf numFmtId="44" fontId="13" fillId="3" borderId="12" xfId="1" applyFont="1" applyFill="1" applyBorder="1" applyAlignment="1">
      <alignment horizontal="left" vertical="center" wrapText="1"/>
    </xf>
    <xf numFmtId="166" fontId="13" fillId="3" borderId="3" xfId="0" applyNumberFormat="1" applyFont="1" applyFill="1" applyBorder="1" applyAlignment="1">
      <alignment horizontal="left" vertical="center" wrapText="1"/>
    </xf>
    <xf numFmtId="166" fontId="13" fillId="3" borderId="2" xfId="0" applyNumberFormat="1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44" fontId="13" fillId="3" borderId="2" xfId="0" applyNumberFormat="1" applyFont="1" applyFill="1" applyBorder="1" applyAlignment="1">
      <alignment horizontal="left" vertical="center" wrapText="1"/>
    </xf>
    <xf numFmtId="44" fontId="13" fillId="3" borderId="3" xfId="0" applyNumberFormat="1" applyFont="1" applyFill="1" applyBorder="1" applyAlignment="1">
      <alignment horizontal="left" vertical="center" wrapText="1"/>
    </xf>
    <xf numFmtId="44" fontId="13" fillId="3" borderId="3" xfId="1" applyFont="1" applyFill="1" applyBorder="1" applyAlignment="1">
      <alignment horizontal="left" vertical="center" wrapText="1"/>
    </xf>
    <xf numFmtId="44" fontId="13" fillId="3" borderId="13" xfId="0" applyNumberFormat="1" applyFont="1" applyFill="1" applyBorder="1" applyAlignment="1">
      <alignment horizontal="left" vertical="center" wrapText="1"/>
    </xf>
    <xf numFmtId="44" fontId="13" fillId="3" borderId="0" xfId="0" applyNumberFormat="1" applyFont="1" applyFill="1" applyAlignment="1">
      <alignment horizontal="left" vertical="center" wrapText="1"/>
    </xf>
    <xf numFmtId="44" fontId="13" fillId="3" borderId="11" xfId="1" applyFont="1" applyFill="1" applyBorder="1" applyAlignment="1">
      <alignment horizontal="left" vertical="center" wrapText="1"/>
    </xf>
    <xf numFmtId="166" fontId="13" fillId="3" borderId="14" xfId="0" applyNumberFormat="1" applyFont="1" applyFill="1" applyBorder="1" applyAlignment="1">
      <alignment horizontal="left" vertical="center" wrapText="1"/>
    </xf>
    <xf numFmtId="44" fontId="13" fillId="3" borderId="14" xfId="1" applyFont="1" applyFill="1" applyBorder="1" applyAlignment="1">
      <alignment horizontal="left" vertical="center" wrapText="1"/>
    </xf>
    <xf numFmtId="0" fontId="13" fillId="3" borderId="14" xfId="0" applyFont="1" applyFill="1" applyBorder="1" applyAlignment="1">
      <alignment horizontal="left" vertical="center" wrapText="1"/>
    </xf>
    <xf numFmtId="0" fontId="13" fillId="3" borderId="8" xfId="0" applyFont="1" applyFill="1" applyBorder="1" applyAlignment="1">
      <alignment horizontal="left" vertical="center" wrapText="1"/>
    </xf>
    <xf numFmtId="166" fontId="13" fillId="3" borderId="15" xfId="0" applyNumberFormat="1" applyFont="1" applyFill="1" applyBorder="1" applyAlignment="1">
      <alignment horizontal="left" vertical="center" wrapText="1"/>
    </xf>
    <xf numFmtId="166" fontId="13" fillId="3" borderId="8" xfId="0" applyNumberFormat="1" applyFont="1" applyFill="1" applyBorder="1" applyAlignment="1">
      <alignment horizontal="left" vertical="center" wrapText="1"/>
    </xf>
    <xf numFmtId="44" fontId="13" fillId="3" borderId="15" xfId="1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left" vertical="center" wrapText="1"/>
    </xf>
    <xf numFmtId="166" fontId="14" fillId="3" borderId="12" xfId="0" applyNumberFormat="1" applyFont="1" applyFill="1" applyBorder="1" applyAlignment="1">
      <alignment horizontal="left" vertical="center" wrapText="1"/>
    </xf>
    <xf numFmtId="166" fontId="14" fillId="3" borderId="11" xfId="0" applyNumberFormat="1" applyFont="1" applyFill="1" applyBorder="1" applyAlignment="1">
      <alignment horizontal="left" vertical="center" wrapText="1"/>
    </xf>
    <xf numFmtId="15" fontId="14" fillId="3" borderId="20" xfId="0" applyNumberFormat="1" applyFont="1" applyFill="1" applyBorder="1" applyAlignment="1">
      <alignment horizontal="left" vertical="center" wrapText="1"/>
    </xf>
    <xf numFmtId="49" fontId="14" fillId="3" borderId="11" xfId="0" applyNumberFormat="1" applyFont="1" applyFill="1" applyBorder="1" applyAlignment="1">
      <alignment horizontal="left" vertical="center" wrapText="1"/>
    </xf>
    <xf numFmtId="0" fontId="14" fillId="3" borderId="2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44" fontId="14" fillId="3" borderId="11" xfId="0" applyNumberFormat="1" applyFont="1" applyFill="1" applyBorder="1" applyAlignment="1">
      <alignment horizontal="left" vertical="center" wrapText="1"/>
    </xf>
    <xf numFmtId="44" fontId="14" fillId="3" borderId="12" xfId="1" applyFont="1" applyFill="1" applyBorder="1" applyAlignment="1">
      <alignment horizontal="left" vertical="center" wrapText="1"/>
    </xf>
    <xf numFmtId="44" fontId="14" fillId="3" borderId="11" xfId="1" applyFont="1" applyFill="1" applyBorder="1" applyAlignment="1">
      <alignment horizontal="left" vertical="center" wrapText="1"/>
    </xf>
    <xf numFmtId="0" fontId="14" fillId="3" borderId="12" xfId="0" applyFont="1" applyFill="1" applyBorder="1" applyAlignment="1">
      <alignment horizontal="left" vertical="center" wrapText="1"/>
    </xf>
    <xf numFmtId="164" fontId="13" fillId="3" borderId="0" xfId="1" applyNumberFormat="1" applyFont="1" applyFill="1" applyBorder="1" applyAlignment="1">
      <alignment horizontal="left" vertical="center" wrapText="1"/>
    </xf>
    <xf numFmtId="164" fontId="13" fillId="3" borderId="12" xfId="1" applyNumberFormat="1" applyFont="1" applyFill="1" applyBorder="1" applyAlignment="1">
      <alignment horizontal="left" vertical="center" wrapText="1"/>
    </xf>
    <xf numFmtId="0" fontId="13" fillId="7" borderId="13" xfId="0" applyFont="1" applyFill="1" applyBorder="1" applyAlignment="1">
      <alignment horizontal="left" vertical="center" wrapText="1"/>
    </xf>
    <xf numFmtId="166" fontId="13" fillId="7" borderId="0" xfId="0" applyNumberFormat="1" applyFont="1" applyFill="1" applyAlignment="1">
      <alignment horizontal="left" vertical="center" wrapText="1"/>
    </xf>
    <xf numFmtId="166" fontId="13" fillId="7" borderId="13" xfId="0" applyNumberFormat="1" applyFont="1" applyFill="1" applyBorder="1" applyAlignment="1">
      <alignment horizontal="left" vertical="center" wrapText="1"/>
    </xf>
    <xf numFmtId="0" fontId="13" fillId="7" borderId="0" xfId="0" applyFont="1" applyFill="1" applyAlignment="1">
      <alignment horizontal="left" vertical="center" wrapText="1"/>
    </xf>
    <xf numFmtId="49" fontId="13" fillId="7" borderId="13" xfId="0" applyNumberFormat="1" applyFont="1" applyFill="1" applyBorder="1" applyAlignment="1">
      <alignment horizontal="left" vertical="center" wrapText="1"/>
    </xf>
    <xf numFmtId="44" fontId="13" fillId="7" borderId="13" xfId="0" applyNumberFormat="1" applyFont="1" applyFill="1" applyBorder="1" applyAlignment="1">
      <alignment horizontal="left" vertical="center" wrapText="1"/>
    </xf>
    <xf numFmtId="44" fontId="13" fillId="7" borderId="22" xfId="0" applyNumberFormat="1" applyFont="1" applyFill="1" applyBorder="1" applyAlignment="1">
      <alignment horizontal="left" vertical="center" wrapText="1"/>
    </xf>
    <xf numFmtId="44" fontId="13" fillId="7" borderId="0" xfId="1" applyFont="1" applyFill="1" applyBorder="1" applyAlignment="1">
      <alignment horizontal="left" vertical="center" wrapText="1"/>
    </xf>
    <xf numFmtId="44" fontId="13" fillId="7" borderId="2" xfId="1" applyFont="1" applyFill="1" applyBorder="1" applyAlignment="1">
      <alignment horizontal="left" vertical="center" wrapText="1"/>
    </xf>
    <xf numFmtId="0" fontId="13" fillId="7" borderId="11" xfId="0" applyFont="1" applyFill="1" applyBorder="1" applyAlignment="1">
      <alignment horizontal="left" vertical="center" wrapText="1"/>
    </xf>
    <xf numFmtId="166" fontId="13" fillId="7" borderId="12" xfId="0" applyNumberFormat="1" applyFont="1" applyFill="1" applyBorder="1" applyAlignment="1">
      <alignment horizontal="left" vertical="center" wrapText="1"/>
    </xf>
    <xf numFmtId="166" fontId="13" fillId="7" borderId="11" xfId="0" applyNumberFormat="1" applyFont="1" applyFill="1" applyBorder="1" applyAlignment="1">
      <alignment horizontal="left" vertical="center" wrapText="1"/>
    </xf>
    <xf numFmtId="0" fontId="13" fillId="7" borderId="12" xfId="0" applyFont="1" applyFill="1" applyBorder="1" applyAlignment="1">
      <alignment horizontal="left" vertical="center" wrapText="1"/>
    </xf>
    <xf numFmtId="49" fontId="13" fillId="7" borderId="11" xfId="0" applyNumberFormat="1" applyFont="1" applyFill="1" applyBorder="1" applyAlignment="1">
      <alignment horizontal="left" vertical="center" wrapText="1"/>
    </xf>
    <xf numFmtId="44" fontId="13" fillId="7" borderId="11" xfId="0" applyNumberFormat="1" applyFont="1" applyFill="1" applyBorder="1" applyAlignment="1">
      <alignment horizontal="left" vertical="center" wrapText="1"/>
    </xf>
    <xf numFmtId="44" fontId="13" fillId="7" borderId="12" xfId="1" applyFont="1" applyFill="1" applyBorder="1" applyAlignment="1">
      <alignment horizontal="left" vertical="center" wrapText="1"/>
    </xf>
    <xf numFmtId="0" fontId="13" fillId="8" borderId="11" xfId="0" applyFont="1" applyFill="1" applyBorder="1" applyAlignment="1">
      <alignment horizontal="left" vertical="center" wrapText="1"/>
    </xf>
    <xf numFmtId="166" fontId="13" fillId="8" borderId="12" xfId="0" applyNumberFormat="1" applyFont="1" applyFill="1" applyBorder="1" applyAlignment="1">
      <alignment horizontal="left" vertical="center" wrapText="1"/>
    </xf>
    <xf numFmtId="166" fontId="13" fillId="8" borderId="11" xfId="0" applyNumberFormat="1" applyFont="1" applyFill="1" applyBorder="1" applyAlignment="1">
      <alignment horizontal="left" vertical="center" wrapText="1"/>
    </xf>
    <xf numFmtId="0" fontId="13" fillId="8" borderId="12" xfId="0" applyFont="1" applyFill="1" applyBorder="1" applyAlignment="1">
      <alignment horizontal="left" vertical="center" wrapText="1"/>
    </xf>
    <xf numFmtId="49" fontId="13" fillId="8" borderId="11" xfId="0" applyNumberFormat="1" applyFont="1" applyFill="1" applyBorder="1" applyAlignment="1">
      <alignment horizontal="left" vertical="center" wrapText="1"/>
    </xf>
    <xf numFmtId="44" fontId="13" fillId="8" borderId="11" xfId="0" applyNumberFormat="1" applyFont="1" applyFill="1" applyBorder="1" applyAlignment="1">
      <alignment horizontal="left" vertical="center" wrapText="1"/>
    </xf>
    <xf numFmtId="44" fontId="13" fillId="8" borderId="22" xfId="0" applyNumberFormat="1" applyFont="1" applyFill="1" applyBorder="1" applyAlignment="1">
      <alignment horizontal="left" vertical="center" wrapText="1"/>
    </xf>
    <xf numFmtId="44" fontId="13" fillId="8" borderId="12" xfId="1" applyFont="1" applyFill="1" applyBorder="1" applyAlignment="1">
      <alignment horizontal="left" vertical="center" wrapText="1"/>
    </xf>
    <xf numFmtId="44" fontId="13" fillId="8" borderId="2" xfId="1" applyFont="1" applyFill="1" applyBorder="1" applyAlignment="1">
      <alignment horizontal="left" vertical="center" wrapText="1"/>
    </xf>
    <xf numFmtId="44" fontId="13" fillId="3" borderId="22" xfId="0" applyNumberFormat="1" applyFont="1" applyFill="1" applyBorder="1" applyAlignment="1">
      <alignment horizontal="left" vertical="center" wrapText="1"/>
    </xf>
    <xf numFmtId="164" fontId="13" fillId="3" borderId="3" xfId="1" applyNumberFormat="1" applyFont="1" applyFill="1" applyBorder="1" applyAlignment="1">
      <alignment horizontal="left" vertical="center" wrapText="1"/>
    </xf>
    <xf numFmtId="166" fontId="13" fillId="0" borderId="23" xfId="0" applyNumberFormat="1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44" fontId="13" fillId="0" borderId="23" xfId="1" applyFont="1" applyFill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4" fillId="7" borderId="11" xfId="0" applyFont="1" applyFill="1" applyBorder="1" applyAlignment="1">
      <alignment horizontal="left" vertical="center" wrapText="1"/>
    </xf>
    <xf numFmtId="166" fontId="14" fillId="7" borderId="12" xfId="0" applyNumberFormat="1" applyFont="1" applyFill="1" applyBorder="1" applyAlignment="1">
      <alignment horizontal="left" vertical="center" wrapText="1"/>
    </xf>
    <xf numFmtId="166" fontId="14" fillId="7" borderId="11" xfId="0" applyNumberFormat="1" applyFont="1" applyFill="1" applyBorder="1" applyAlignment="1">
      <alignment horizontal="left" vertical="center" wrapText="1"/>
    </xf>
    <xf numFmtId="15" fontId="14" fillId="7" borderId="20" xfId="0" applyNumberFormat="1" applyFont="1" applyFill="1" applyBorder="1" applyAlignment="1">
      <alignment horizontal="left" vertical="center" wrapText="1"/>
    </xf>
    <xf numFmtId="49" fontId="14" fillId="7" borderId="11" xfId="0" applyNumberFormat="1" applyFont="1" applyFill="1" applyBorder="1" applyAlignment="1">
      <alignment horizontal="left" vertical="center" wrapText="1"/>
    </xf>
    <xf numFmtId="0" fontId="14" fillId="7" borderId="20" xfId="0" applyFont="1" applyFill="1" applyBorder="1" applyAlignment="1">
      <alignment horizontal="left" vertical="center" wrapText="1"/>
    </xf>
    <xf numFmtId="0" fontId="4" fillId="7" borderId="11" xfId="0" applyFont="1" applyFill="1" applyBorder="1" applyAlignment="1">
      <alignment horizontal="left" vertical="center" wrapText="1"/>
    </xf>
    <xf numFmtId="44" fontId="14" fillId="7" borderId="11" xfId="0" applyNumberFormat="1" applyFont="1" applyFill="1" applyBorder="1" applyAlignment="1">
      <alignment horizontal="left" vertical="center" wrapText="1"/>
    </xf>
    <xf numFmtId="44" fontId="14" fillId="7" borderId="12" xfId="1" applyFont="1" applyFill="1" applyBorder="1" applyAlignment="1">
      <alignment horizontal="left" vertical="center" wrapText="1"/>
    </xf>
    <xf numFmtId="0" fontId="14" fillId="7" borderId="12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166" fontId="13" fillId="0" borderId="10" xfId="0" applyNumberFormat="1" applyFont="1" applyBorder="1" applyAlignment="1">
      <alignment horizontal="left" vertical="center" wrapText="1"/>
    </xf>
    <xf numFmtId="166" fontId="13" fillId="0" borderId="9" xfId="0" applyNumberFormat="1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49" fontId="13" fillId="0" borderId="9" xfId="0" applyNumberFormat="1" applyFont="1" applyBorder="1" applyAlignment="1">
      <alignment horizontal="left" vertical="center" wrapText="1"/>
    </xf>
    <xf numFmtId="44" fontId="13" fillId="0" borderId="9" xfId="0" applyNumberFormat="1" applyFont="1" applyBorder="1" applyAlignment="1">
      <alignment horizontal="left" vertical="center" wrapText="1"/>
    </xf>
    <xf numFmtId="0" fontId="13" fillId="7" borderId="2" xfId="0" applyFont="1" applyFill="1" applyBorder="1" applyAlignment="1">
      <alignment horizontal="left" vertical="center" wrapText="1"/>
    </xf>
    <xf numFmtId="166" fontId="13" fillId="7" borderId="3" xfId="0" applyNumberFormat="1" applyFont="1" applyFill="1" applyBorder="1" applyAlignment="1">
      <alignment horizontal="left" vertical="center" wrapText="1"/>
    </xf>
    <xf numFmtId="166" fontId="13" fillId="7" borderId="2" xfId="0" applyNumberFormat="1" applyFont="1" applyFill="1" applyBorder="1" applyAlignment="1">
      <alignment horizontal="left" vertical="center" wrapText="1"/>
    </xf>
    <xf numFmtId="0" fontId="13" fillId="7" borderId="3" xfId="0" applyFont="1" applyFill="1" applyBorder="1" applyAlignment="1">
      <alignment horizontal="left" vertical="center" wrapText="1"/>
    </xf>
    <xf numFmtId="49" fontId="13" fillId="7" borderId="2" xfId="0" applyNumberFormat="1" applyFont="1" applyFill="1" applyBorder="1" applyAlignment="1">
      <alignment horizontal="left" vertical="center" wrapText="1"/>
    </xf>
    <xf numFmtId="44" fontId="13" fillId="7" borderId="2" xfId="0" applyNumberFormat="1" applyFont="1" applyFill="1" applyBorder="1" applyAlignment="1">
      <alignment horizontal="left" vertical="center" wrapText="1"/>
    </xf>
    <xf numFmtId="44" fontId="13" fillId="7" borderId="12" xfId="0" applyNumberFormat="1" applyFont="1" applyFill="1" applyBorder="1" applyAlignment="1">
      <alignment horizontal="left" vertical="center" wrapText="1"/>
    </xf>
    <xf numFmtId="44" fontId="13" fillId="7" borderId="11" xfId="1" applyFont="1" applyFill="1" applyBorder="1" applyAlignment="1">
      <alignment horizontal="left" vertical="center" wrapText="1"/>
    </xf>
    <xf numFmtId="44" fontId="14" fillId="3" borderId="12" xfId="0" applyNumberFormat="1" applyFont="1" applyFill="1" applyBorder="1" applyAlignment="1">
      <alignment horizontal="left" vertical="center" wrapText="1"/>
    </xf>
    <xf numFmtId="44" fontId="14" fillId="3" borderId="2" xfId="1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6" fontId="13" fillId="4" borderId="3" xfId="0" applyNumberFormat="1" applyFont="1" applyFill="1" applyBorder="1" applyAlignment="1">
      <alignment horizontal="left" vertical="center" wrapText="1"/>
    </xf>
    <xf numFmtId="166" fontId="13" fillId="4" borderId="2" xfId="0" applyNumberFormat="1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49" fontId="13" fillId="4" borderId="2" xfId="0" applyNumberFormat="1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44" fontId="13" fillId="4" borderId="2" xfId="0" applyNumberFormat="1" applyFont="1" applyFill="1" applyBorder="1" applyAlignment="1">
      <alignment horizontal="left" vertical="center" wrapText="1"/>
    </xf>
    <xf numFmtId="44" fontId="13" fillId="4" borderId="3" xfId="0" applyNumberFormat="1" applyFont="1" applyFill="1" applyBorder="1" applyAlignment="1">
      <alignment horizontal="left" vertical="center" wrapText="1"/>
    </xf>
    <xf numFmtId="44" fontId="13" fillId="4" borderId="3" xfId="1" applyFont="1" applyFill="1" applyBorder="1" applyAlignment="1">
      <alignment horizontal="left" vertical="center" wrapText="1"/>
    </xf>
    <xf numFmtId="44" fontId="13" fillId="4" borderId="2" xfId="1" applyFont="1" applyFill="1" applyBorder="1" applyAlignment="1">
      <alignment horizontal="left" vertical="center" wrapText="1"/>
    </xf>
    <xf numFmtId="15" fontId="13" fillId="3" borderId="25" xfId="0" applyNumberFormat="1" applyFont="1" applyFill="1" applyBorder="1" applyAlignment="1">
      <alignment horizontal="left" vertical="center" wrapText="1"/>
    </xf>
    <xf numFmtId="49" fontId="13" fillId="3" borderId="22" xfId="0" applyNumberFormat="1" applyFont="1" applyFill="1" applyBorder="1" applyAlignment="1">
      <alignment horizontal="left" vertical="center" wrapText="1"/>
    </xf>
    <xf numFmtId="44" fontId="13" fillId="3" borderId="22" xfId="1" applyFont="1" applyFill="1" applyBorder="1" applyAlignment="1">
      <alignment horizontal="left" vertical="center" wrapText="1"/>
    </xf>
    <xf numFmtId="0" fontId="13" fillId="3" borderId="22" xfId="0" applyFont="1" applyFill="1" applyBorder="1" applyAlignment="1">
      <alignment horizontal="left" vertical="center" wrapText="1"/>
    </xf>
    <xf numFmtId="166" fontId="13" fillId="9" borderId="3" xfId="0" applyNumberFormat="1" applyFont="1" applyFill="1" applyBorder="1" applyAlignment="1">
      <alignment horizontal="left" vertical="center" wrapText="1"/>
    </xf>
    <xf numFmtId="166" fontId="13" fillId="9" borderId="2" xfId="0" applyNumberFormat="1" applyFont="1" applyFill="1" applyBorder="1" applyAlignment="1">
      <alignment horizontal="left" vertical="center" wrapText="1"/>
    </xf>
    <xf numFmtId="0" fontId="13" fillId="9" borderId="3" xfId="0" applyFont="1" applyFill="1" applyBorder="1" applyAlignment="1">
      <alignment horizontal="left" vertical="center" wrapText="1"/>
    </xf>
    <xf numFmtId="49" fontId="13" fillId="9" borderId="2" xfId="0" applyNumberFormat="1" applyFont="1" applyFill="1" applyBorder="1" applyAlignment="1">
      <alignment horizontal="left" vertical="center" wrapText="1"/>
    </xf>
    <xf numFmtId="44" fontId="13" fillId="9" borderId="2" xfId="0" applyNumberFormat="1" applyFont="1" applyFill="1" applyBorder="1" applyAlignment="1">
      <alignment horizontal="left" vertical="center" wrapText="1"/>
    </xf>
    <xf numFmtId="44" fontId="13" fillId="9" borderId="3" xfId="0" applyNumberFormat="1" applyFont="1" applyFill="1" applyBorder="1" applyAlignment="1">
      <alignment horizontal="left" vertical="center" wrapText="1"/>
    </xf>
    <xf numFmtId="44" fontId="13" fillId="9" borderId="2" xfId="1" applyFont="1" applyFill="1" applyBorder="1" applyAlignment="1">
      <alignment horizontal="left" vertical="center" wrapText="1"/>
    </xf>
    <xf numFmtId="0" fontId="13" fillId="9" borderId="2" xfId="0" applyFont="1" applyFill="1" applyBorder="1" applyAlignment="1">
      <alignment horizontal="left" vertical="center" wrapText="1"/>
    </xf>
    <xf numFmtId="0" fontId="13" fillId="9" borderId="13" xfId="0" applyFont="1" applyFill="1" applyBorder="1" applyAlignment="1">
      <alignment horizontal="left" vertical="center" wrapText="1"/>
    </xf>
    <xf numFmtId="0" fontId="12" fillId="4" borderId="26" xfId="0" applyFont="1" applyFill="1" applyBorder="1" applyAlignment="1">
      <alignment horizontal="left" vertical="center" wrapText="1"/>
    </xf>
    <xf numFmtId="0" fontId="13" fillId="10" borderId="3" xfId="0" applyFont="1" applyFill="1" applyBorder="1" applyAlignment="1">
      <alignment horizontal="left" vertical="center" wrapText="1"/>
    </xf>
    <xf numFmtId="0" fontId="12" fillId="4" borderId="20" xfId="0" applyFont="1" applyFill="1" applyBorder="1" applyAlignment="1">
      <alignment vertical="center" wrapText="1"/>
    </xf>
    <xf numFmtId="44" fontId="12" fillId="6" borderId="27" xfId="0" applyNumberFormat="1" applyFont="1" applyFill="1" applyBorder="1" applyAlignment="1">
      <alignment horizontal="left" vertical="center" wrapText="1"/>
    </xf>
    <xf numFmtId="0" fontId="13" fillId="3" borderId="28" xfId="0" applyFont="1" applyFill="1" applyBorder="1" applyAlignment="1">
      <alignment horizontal="left" vertical="center" wrapText="1"/>
    </xf>
    <xf numFmtId="49" fontId="13" fillId="3" borderId="28" xfId="0" applyNumberFormat="1" applyFont="1" applyFill="1" applyBorder="1" applyAlignment="1">
      <alignment horizontal="left" vertical="center" wrapText="1"/>
    </xf>
    <xf numFmtId="166" fontId="13" fillId="3" borderId="28" xfId="0" applyNumberFormat="1" applyFont="1" applyFill="1" applyBorder="1" applyAlignment="1">
      <alignment horizontal="left" vertical="center" wrapText="1"/>
    </xf>
    <xf numFmtId="44" fontId="13" fillId="3" borderId="28" xfId="1" applyFont="1" applyFill="1" applyBorder="1" applyAlignment="1">
      <alignment horizontal="left" vertical="center" wrapText="1"/>
    </xf>
    <xf numFmtId="0" fontId="12" fillId="4" borderId="12" xfId="0" applyFont="1" applyFill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15" fontId="13" fillId="3" borderId="28" xfId="0" applyNumberFormat="1" applyFont="1" applyFill="1" applyBorder="1" applyAlignment="1">
      <alignment horizontal="left" vertical="center" wrapText="1"/>
    </xf>
    <xf numFmtId="44" fontId="13" fillId="3" borderId="28" xfId="0" applyNumberFormat="1" applyFont="1" applyFill="1" applyBorder="1" applyAlignment="1">
      <alignment vertical="center" wrapText="1"/>
    </xf>
    <xf numFmtId="44" fontId="7" fillId="0" borderId="0" xfId="0" applyNumberFormat="1" applyFont="1" applyAlignment="1">
      <alignment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44" fontId="7" fillId="0" borderId="23" xfId="0" applyNumberFormat="1" applyFont="1" applyBorder="1" applyAlignment="1">
      <alignment horizontal="left" vertical="center" wrapText="1"/>
    </xf>
    <xf numFmtId="14" fontId="13" fillId="4" borderId="28" xfId="0" applyNumberFormat="1" applyFont="1" applyFill="1" applyBorder="1" applyAlignment="1">
      <alignment horizontal="left" vertical="center" wrapText="1"/>
    </xf>
    <xf numFmtId="0" fontId="13" fillId="4" borderId="28" xfId="0" applyFont="1" applyFill="1" applyBorder="1" applyAlignment="1">
      <alignment horizontal="left" vertical="center" wrapText="1"/>
    </xf>
    <xf numFmtId="49" fontId="13" fillId="4" borderId="28" xfId="0" applyNumberFormat="1" applyFont="1" applyFill="1" applyBorder="1" applyAlignment="1">
      <alignment horizontal="left" vertical="center" wrapText="1"/>
    </xf>
    <xf numFmtId="44" fontId="13" fillId="4" borderId="28" xfId="0" applyNumberFormat="1" applyFont="1" applyFill="1" applyBorder="1" applyAlignment="1">
      <alignment horizontal="left" vertical="center" wrapText="1"/>
    </xf>
    <xf numFmtId="166" fontId="13" fillId="4" borderId="29" xfId="0" applyNumberFormat="1" applyFont="1" applyFill="1" applyBorder="1" applyAlignment="1">
      <alignment horizontal="left" vertical="center" wrapText="1"/>
    </xf>
    <xf numFmtId="166" fontId="13" fillId="4" borderId="28" xfId="0" applyNumberFormat="1" applyFont="1" applyFill="1" applyBorder="1" applyAlignment="1">
      <alignment horizontal="left" vertical="center" wrapText="1"/>
    </xf>
    <xf numFmtId="44" fontId="13" fillId="4" borderId="28" xfId="1" applyFont="1" applyFill="1" applyBorder="1" applyAlignment="1">
      <alignment horizontal="left" vertical="center" wrapText="1"/>
    </xf>
    <xf numFmtId="166" fontId="13" fillId="9" borderId="29" xfId="0" applyNumberFormat="1" applyFont="1" applyFill="1" applyBorder="1" applyAlignment="1">
      <alignment horizontal="left" vertical="center" wrapText="1"/>
    </xf>
    <xf numFmtId="44" fontId="13" fillId="9" borderId="29" xfId="1" applyFont="1" applyFill="1" applyBorder="1" applyAlignment="1">
      <alignment horizontal="left" vertical="center" wrapText="1"/>
    </xf>
    <xf numFmtId="0" fontId="13" fillId="9" borderId="30" xfId="0" applyFont="1" applyFill="1" applyBorder="1" applyAlignment="1">
      <alignment horizontal="left" vertical="center" wrapText="1"/>
    </xf>
    <xf numFmtId="0" fontId="12" fillId="9" borderId="3" xfId="0" applyFont="1" applyFill="1" applyBorder="1" applyAlignment="1">
      <alignment horizontal="left" vertical="center" wrapText="1"/>
    </xf>
    <xf numFmtId="14" fontId="13" fillId="3" borderId="28" xfId="0" applyNumberFormat="1" applyFont="1" applyFill="1" applyBorder="1" applyAlignment="1">
      <alignment horizontal="left" vertical="center" wrapText="1"/>
    </xf>
    <xf numFmtId="44" fontId="13" fillId="3" borderId="28" xfId="0" applyNumberFormat="1" applyFont="1" applyFill="1" applyBorder="1" applyAlignment="1">
      <alignment horizontal="left" vertical="center" wrapText="1"/>
    </xf>
    <xf numFmtId="166" fontId="13" fillId="3" borderId="29" xfId="0" applyNumberFormat="1" applyFont="1" applyFill="1" applyBorder="1" applyAlignment="1">
      <alignment horizontal="left" vertical="center" wrapText="1"/>
    </xf>
    <xf numFmtId="0" fontId="13" fillId="3" borderId="31" xfId="0" applyFont="1" applyFill="1" applyBorder="1" applyAlignment="1">
      <alignment horizontal="left" vertical="center" wrapText="1"/>
    </xf>
    <xf numFmtId="14" fontId="13" fillId="4" borderId="32" xfId="0" applyNumberFormat="1" applyFont="1" applyFill="1" applyBorder="1" applyAlignment="1">
      <alignment horizontal="left" vertical="center" wrapText="1"/>
    </xf>
    <xf numFmtId="0" fontId="13" fillId="4" borderId="32" xfId="0" applyFont="1" applyFill="1" applyBorder="1" applyAlignment="1">
      <alignment horizontal="left" vertical="center" wrapText="1"/>
    </xf>
    <xf numFmtId="49" fontId="13" fillId="4" borderId="32" xfId="0" applyNumberFormat="1" applyFont="1" applyFill="1" applyBorder="1" applyAlignment="1">
      <alignment horizontal="left" vertical="center" wrapText="1"/>
    </xf>
    <xf numFmtId="44" fontId="13" fillId="4" borderId="32" xfId="0" applyNumberFormat="1" applyFont="1" applyFill="1" applyBorder="1" applyAlignment="1">
      <alignment horizontal="left" vertical="center" wrapText="1"/>
    </xf>
    <xf numFmtId="44" fontId="13" fillId="4" borderId="32" xfId="1" applyFont="1" applyFill="1" applyBorder="1" applyAlignment="1">
      <alignment horizontal="left" vertical="center" wrapText="1"/>
    </xf>
    <xf numFmtId="166" fontId="13" fillId="4" borderId="32" xfId="0" applyNumberFormat="1" applyFont="1" applyFill="1" applyBorder="1" applyAlignment="1">
      <alignment horizontal="left" vertical="center" wrapText="1"/>
    </xf>
    <xf numFmtId="0" fontId="13" fillId="4" borderId="33" xfId="0" applyFont="1" applyFill="1" applyBorder="1" applyAlignment="1">
      <alignment horizontal="left" vertical="center" wrapText="1"/>
    </xf>
    <xf numFmtId="14" fontId="13" fillId="9" borderId="3" xfId="1" applyNumberFormat="1" applyFont="1" applyFill="1" applyBorder="1" applyAlignment="1">
      <alignment horizontal="left" vertical="center" wrapText="1"/>
    </xf>
    <xf numFmtId="14" fontId="13" fillId="3" borderId="29" xfId="0" applyNumberFormat="1" applyFont="1" applyFill="1" applyBorder="1" applyAlignment="1">
      <alignment horizontal="left" vertical="center" wrapText="1"/>
    </xf>
    <xf numFmtId="0" fontId="13" fillId="3" borderId="29" xfId="0" applyFont="1" applyFill="1" applyBorder="1" applyAlignment="1">
      <alignment horizontal="left" vertical="center" wrapText="1"/>
    </xf>
    <xf numFmtId="49" fontId="13" fillId="3" borderId="29" xfId="0" applyNumberFormat="1" applyFont="1" applyFill="1" applyBorder="1" applyAlignment="1">
      <alignment horizontal="left" vertical="center" wrapText="1"/>
    </xf>
    <xf numFmtId="44" fontId="13" fillId="3" borderId="29" xfId="0" applyNumberFormat="1" applyFont="1" applyFill="1" applyBorder="1" applyAlignment="1">
      <alignment horizontal="left" vertical="center" wrapText="1"/>
    </xf>
    <xf numFmtId="44" fontId="13" fillId="3" borderId="29" xfId="1" applyFont="1" applyFill="1" applyBorder="1" applyAlignment="1">
      <alignment horizontal="left" vertical="center" wrapText="1"/>
    </xf>
    <xf numFmtId="0" fontId="13" fillId="3" borderId="30" xfId="0" applyFont="1" applyFill="1" applyBorder="1" applyAlignment="1">
      <alignment horizontal="left" vertical="center" wrapText="1"/>
    </xf>
    <xf numFmtId="14" fontId="13" fillId="3" borderId="34" xfId="0" applyNumberFormat="1" applyFont="1" applyFill="1" applyBorder="1" applyAlignment="1">
      <alignment horizontal="left" vertical="center" wrapText="1"/>
    </xf>
    <xf numFmtId="0" fontId="13" fillId="3" borderId="34" xfId="0" applyFont="1" applyFill="1" applyBorder="1" applyAlignment="1">
      <alignment horizontal="left" vertical="center" wrapText="1"/>
    </xf>
    <xf numFmtId="49" fontId="13" fillId="3" borderId="34" xfId="0" applyNumberFormat="1" applyFont="1" applyFill="1" applyBorder="1" applyAlignment="1">
      <alignment horizontal="left" vertical="center" wrapText="1"/>
    </xf>
    <xf numFmtId="44" fontId="13" fillId="3" borderId="34" xfId="0" applyNumberFormat="1" applyFont="1" applyFill="1" applyBorder="1" applyAlignment="1">
      <alignment horizontal="left" vertical="center" wrapText="1"/>
    </xf>
    <xf numFmtId="166" fontId="13" fillId="3" borderId="34" xfId="0" applyNumberFormat="1" applyFont="1" applyFill="1" applyBorder="1" applyAlignment="1">
      <alignment horizontal="left" vertical="center" wrapText="1"/>
    </xf>
    <xf numFmtId="44" fontId="13" fillId="3" borderId="34" xfId="1" applyFont="1" applyFill="1" applyBorder="1" applyAlignment="1">
      <alignment horizontal="left" vertical="center" wrapText="1"/>
    </xf>
    <xf numFmtId="0" fontId="13" fillId="3" borderId="16" xfId="0" applyFont="1" applyFill="1" applyBorder="1" applyAlignment="1">
      <alignment horizontal="left" vertical="center" wrapText="1"/>
    </xf>
    <xf numFmtId="0" fontId="0" fillId="3" borderId="0" xfId="0" applyFill="1"/>
    <xf numFmtId="166" fontId="13" fillId="4" borderId="9" xfId="0" applyNumberFormat="1" applyFont="1" applyFill="1" applyBorder="1" applyAlignment="1">
      <alignment horizontal="left" vertical="center" wrapText="1"/>
    </xf>
    <xf numFmtId="166" fontId="15" fillId="3" borderId="34" xfId="0" applyNumberFormat="1" applyFont="1" applyFill="1" applyBorder="1" applyAlignment="1">
      <alignment horizontal="left" vertical="center" wrapText="1"/>
    </xf>
    <xf numFmtId="166" fontId="0" fillId="0" borderId="5" xfId="0" applyNumberFormat="1" applyBorder="1" applyAlignment="1">
      <alignment horizontal="left" vertical="center" wrapText="1"/>
    </xf>
    <xf numFmtId="166" fontId="0" fillId="0" borderId="0" xfId="0" applyNumberFormat="1" applyAlignment="1">
      <alignment horizontal="left" vertical="center" wrapText="1"/>
    </xf>
    <xf numFmtId="44" fontId="6" fillId="0" borderId="0" xfId="1" applyFont="1" applyBorder="1" applyAlignment="1">
      <alignment horizontal="left" vertical="center" wrapText="1"/>
    </xf>
    <xf numFmtId="0" fontId="0" fillId="3" borderId="28" xfId="0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44" fontId="7" fillId="4" borderId="11" xfId="0" applyNumberFormat="1" applyFont="1" applyFill="1" applyBorder="1" applyAlignment="1">
      <alignment horizontal="left"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0" fillId="9" borderId="28" xfId="0" applyFill="1" applyBorder="1" applyAlignment="1">
      <alignment horizontal="left" vertical="center" wrapText="1"/>
    </xf>
    <xf numFmtId="44" fontId="6" fillId="9" borderId="28" xfId="1" applyFont="1" applyFill="1" applyBorder="1" applyAlignment="1">
      <alignment horizontal="left" vertical="center" wrapText="1"/>
    </xf>
    <xf numFmtId="44" fontId="7" fillId="6" borderId="27" xfId="0" applyNumberFormat="1" applyFont="1" applyFill="1" applyBorder="1" applyAlignment="1">
      <alignment horizontal="left" vertical="center" wrapText="1"/>
    </xf>
    <xf numFmtId="44" fontId="6" fillId="0" borderId="0" xfId="1" applyFont="1" applyFill="1" applyBorder="1" applyAlignment="1">
      <alignment horizontal="left" vertical="center" wrapText="1"/>
    </xf>
    <xf numFmtId="0" fontId="7" fillId="4" borderId="20" xfId="0" applyFont="1" applyFill="1" applyBorder="1" applyAlignment="1">
      <alignment horizontal="left" vertical="center" wrapText="1"/>
    </xf>
    <xf numFmtId="44" fontId="7" fillId="0" borderId="0" xfId="0" applyNumberFormat="1" applyFont="1" applyAlignment="1">
      <alignment horizontal="left" vertical="center" wrapText="1"/>
    </xf>
    <xf numFmtId="14" fontId="0" fillId="4" borderId="28" xfId="0" applyNumberFormat="1" applyFill="1" applyBorder="1" applyAlignment="1">
      <alignment horizontal="left"/>
    </xf>
    <xf numFmtId="0" fontId="0" fillId="4" borderId="28" xfId="0" applyFill="1" applyBorder="1" applyAlignment="1">
      <alignment horizontal="left"/>
    </xf>
    <xf numFmtId="44" fontId="6" fillId="3" borderId="28" xfId="1" applyFont="1" applyFill="1" applyBorder="1" applyAlignment="1">
      <alignment horizontal="left" vertical="center" wrapText="1"/>
    </xf>
    <xf numFmtId="44" fontId="6" fillId="4" borderId="28" xfId="1" applyFont="1" applyFill="1" applyBorder="1" applyAlignment="1">
      <alignment horizontal="left"/>
    </xf>
    <xf numFmtId="44" fontId="6" fillId="0" borderId="0" xfId="1" applyFont="1" applyBorder="1" applyAlignment="1">
      <alignment horizontal="left"/>
    </xf>
    <xf numFmtId="44" fontId="7" fillId="6" borderId="4" xfId="1" applyFont="1" applyFill="1" applyBorder="1" applyAlignment="1">
      <alignment horizontal="left" vertical="center" wrapText="1"/>
    </xf>
    <xf numFmtId="44" fontId="7" fillId="6" borderId="6" xfId="1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top" wrapText="1"/>
    </xf>
    <xf numFmtId="166" fontId="13" fillId="4" borderId="11" xfId="0" applyNumberFormat="1" applyFont="1" applyFill="1" applyBorder="1" applyAlignment="1">
      <alignment horizontal="left" vertical="top" wrapText="1"/>
    </xf>
    <xf numFmtId="14" fontId="0" fillId="3" borderId="28" xfId="0" applyNumberFormat="1" applyFill="1" applyBorder="1" applyAlignment="1">
      <alignment horizontal="left" vertical="center" wrapText="1"/>
    </xf>
    <xf numFmtId="0" fontId="0" fillId="11" borderId="28" xfId="0" applyFill="1" applyBorder="1" applyAlignment="1">
      <alignment horizontal="left" vertical="center" wrapText="1"/>
    </xf>
    <xf numFmtId="15" fontId="0" fillId="11" borderId="28" xfId="0" applyNumberFormat="1" applyFill="1" applyBorder="1" applyAlignment="1">
      <alignment horizontal="left" vertical="center" wrapText="1"/>
    </xf>
    <xf numFmtId="49" fontId="0" fillId="11" borderId="28" xfId="0" applyNumberFormat="1" applyFill="1" applyBorder="1" applyAlignment="1">
      <alignment horizontal="left" vertical="center" wrapText="1"/>
    </xf>
    <xf numFmtId="44" fontId="0" fillId="11" borderId="28" xfId="0" applyNumberFormat="1" applyFill="1" applyBorder="1" applyAlignment="1">
      <alignment horizontal="left" vertical="center" wrapText="1"/>
    </xf>
    <xf numFmtId="166" fontId="0" fillId="11" borderId="28" xfId="0" applyNumberFormat="1" applyFill="1" applyBorder="1" applyAlignment="1">
      <alignment horizontal="left" vertical="center" wrapText="1"/>
    </xf>
    <xf numFmtId="44" fontId="6" fillId="11" borderId="28" xfId="1" applyFont="1" applyFill="1" applyBorder="1" applyAlignment="1">
      <alignment horizontal="left" vertical="center" wrapText="1"/>
    </xf>
    <xf numFmtId="14" fontId="0" fillId="9" borderId="28" xfId="0" applyNumberFormat="1" applyFill="1" applyBorder="1" applyAlignment="1">
      <alignment horizontal="left" vertical="center" wrapText="1"/>
    </xf>
    <xf numFmtId="44" fontId="6" fillId="10" borderId="28" xfId="1" applyFont="1" applyFill="1" applyBorder="1" applyAlignment="1">
      <alignment horizontal="left" vertical="center" wrapText="1"/>
    </xf>
    <xf numFmtId="17" fontId="12" fillId="0" borderId="23" xfId="0" applyNumberFormat="1" applyFont="1" applyBorder="1" applyAlignment="1">
      <alignment horizontal="left" vertical="center" wrapText="1"/>
    </xf>
    <xf numFmtId="49" fontId="0" fillId="9" borderId="28" xfId="0" applyNumberFormat="1" applyFill="1" applyBorder="1" applyAlignment="1">
      <alignment horizontal="left" vertical="center" wrapText="1"/>
    </xf>
    <xf numFmtId="0" fontId="7" fillId="9" borderId="0" xfId="0" applyFont="1" applyFill="1" applyAlignment="1">
      <alignment horizontal="left" vertical="center" wrapText="1"/>
    </xf>
    <xf numFmtId="44" fontId="7" fillId="9" borderId="0" xfId="0" applyNumberFormat="1" applyFont="1" applyFill="1" applyAlignment="1">
      <alignment horizontal="left" vertical="center" wrapText="1"/>
    </xf>
    <xf numFmtId="0" fontId="0" fillId="9" borderId="0" xfId="0" applyFill="1" applyAlignment="1">
      <alignment horizontal="left"/>
    </xf>
    <xf numFmtId="166" fontId="13" fillId="9" borderId="13" xfId="0" applyNumberFormat="1" applyFont="1" applyFill="1" applyBorder="1" applyAlignment="1">
      <alignment horizontal="left" vertical="top" wrapText="1"/>
    </xf>
    <xf numFmtId="166" fontId="13" fillId="9" borderId="22" xfId="0" applyNumberFormat="1" applyFont="1" applyFill="1" applyBorder="1" applyAlignment="1">
      <alignment horizontal="left" vertical="top" wrapText="1"/>
    </xf>
    <xf numFmtId="0" fontId="7" fillId="6" borderId="25" xfId="0" applyFont="1" applyFill="1" applyBorder="1" applyAlignment="1">
      <alignment horizontal="left" vertical="center" wrapText="1"/>
    </xf>
    <xf numFmtId="0" fontId="7" fillId="6" borderId="23" xfId="0" applyFont="1" applyFill="1" applyBorder="1" applyAlignment="1">
      <alignment horizontal="left" vertical="center" wrapText="1"/>
    </xf>
    <xf numFmtId="0" fontId="7" fillId="6" borderId="35" xfId="0" applyFont="1" applyFill="1" applyBorder="1" applyAlignment="1">
      <alignment horizontal="left" vertical="center" wrapText="1"/>
    </xf>
    <xf numFmtId="15" fontId="0" fillId="9" borderId="28" xfId="0" applyNumberFormat="1" applyFill="1" applyBorder="1" applyAlignment="1">
      <alignment horizontal="left" vertical="center" wrapText="1"/>
    </xf>
    <xf numFmtId="0" fontId="0" fillId="9" borderId="36" xfId="0" applyFill="1" applyBorder="1" applyAlignment="1">
      <alignment horizontal="left" vertical="center" wrapText="1"/>
    </xf>
    <xf numFmtId="44" fontId="0" fillId="9" borderId="28" xfId="0" applyNumberFormat="1" applyFill="1" applyBorder="1" applyAlignment="1">
      <alignment horizontal="left" vertical="center" wrapText="1"/>
    </xf>
    <xf numFmtId="166" fontId="0" fillId="9" borderId="28" xfId="0" applyNumberFormat="1" applyFill="1" applyBorder="1" applyAlignment="1">
      <alignment horizontal="left" vertical="center" wrapText="1"/>
    </xf>
    <xf numFmtId="0" fontId="0" fillId="9" borderId="37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38" xfId="0" applyFill="1" applyBorder="1" applyAlignment="1">
      <alignment horizontal="left" vertical="center" wrapText="1"/>
    </xf>
    <xf numFmtId="0" fontId="0" fillId="0" borderId="39" xfId="0" applyBorder="1" applyAlignment="1">
      <alignment horizontal="left"/>
    </xf>
    <xf numFmtId="15" fontId="0" fillId="12" borderId="28" xfId="0" applyNumberFormat="1" applyFill="1" applyBorder="1" applyAlignment="1">
      <alignment horizontal="left" vertical="center" wrapText="1"/>
    </xf>
    <xf numFmtId="49" fontId="0" fillId="12" borderId="28" xfId="0" applyNumberFormat="1" applyFill="1" applyBorder="1" applyAlignment="1">
      <alignment horizontal="left" vertical="center" wrapText="1"/>
    </xf>
    <xf numFmtId="166" fontId="0" fillId="12" borderId="0" xfId="0" applyNumberFormat="1" applyFill="1" applyAlignment="1">
      <alignment horizontal="left" vertical="center" wrapText="1"/>
    </xf>
    <xf numFmtId="0" fontId="0" fillId="12" borderId="37" xfId="0" applyFill="1" applyBorder="1" applyAlignment="1">
      <alignment horizontal="left" vertical="center" wrapText="1"/>
    </xf>
    <xf numFmtId="0" fontId="0" fillId="12" borderId="1" xfId="0" applyFill="1" applyBorder="1" applyAlignment="1">
      <alignment horizontal="left" vertical="center" wrapText="1"/>
    </xf>
    <xf numFmtId="0" fontId="0" fillId="12" borderId="38" xfId="0" applyFill="1" applyBorder="1" applyAlignment="1">
      <alignment horizontal="left" vertical="center" wrapText="1"/>
    </xf>
    <xf numFmtId="166" fontId="0" fillId="12" borderId="32" xfId="0" applyNumberFormat="1" applyFill="1" applyBorder="1" applyAlignment="1">
      <alignment horizontal="left" vertical="center" wrapText="1"/>
    </xf>
    <xf numFmtId="44" fontId="6" fillId="12" borderId="32" xfId="1" applyFont="1" applyFill="1" applyBorder="1" applyAlignment="1">
      <alignment horizontal="left" vertical="center" wrapText="1"/>
    </xf>
    <xf numFmtId="14" fontId="7" fillId="9" borderId="3" xfId="0" applyNumberFormat="1" applyFont="1" applyFill="1" applyBorder="1" applyAlignment="1">
      <alignment horizontal="left" vertical="center" wrapText="1"/>
    </xf>
    <xf numFmtId="0" fontId="7" fillId="9" borderId="3" xfId="0" applyFont="1" applyFill="1" applyBorder="1" applyAlignment="1">
      <alignment horizontal="left" vertical="center" wrapText="1"/>
    </xf>
    <xf numFmtId="6" fontId="7" fillId="9" borderId="3" xfId="0" applyNumberFormat="1" applyFont="1" applyFill="1" applyBorder="1" applyAlignment="1">
      <alignment horizontal="left" vertical="center" wrapText="1"/>
    </xf>
    <xf numFmtId="14" fontId="7" fillId="9" borderId="0" xfId="0" applyNumberFormat="1" applyFont="1" applyFill="1" applyAlignment="1">
      <alignment horizontal="left" vertical="center" wrapText="1"/>
    </xf>
    <xf numFmtId="6" fontId="7" fillId="9" borderId="0" xfId="0" applyNumberFormat="1" applyFont="1" applyFill="1" applyAlignment="1">
      <alignment horizontal="left" vertical="center" wrapText="1"/>
    </xf>
    <xf numFmtId="14" fontId="7" fillId="9" borderId="14" xfId="0" applyNumberFormat="1" applyFont="1" applyFill="1" applyBorder="1" applyAlignment="1">
      <alignment horizontal="left" vertical="center" wrapText="1"/>
    </xf>
    <xf numFmtId="14" fontId="0" fillId="11" borderId="28" xfId="0" applyNumberFormat="1" applyFill="1" applyBorder="1" applyAlignment="1">
      <alignment horizontal="left" vertical="center" wrapText="1"/>
    </xf>
    <xf numFmtId="0" fontId="0" fillId="11" borderId="0" xfId="0" applyFill="1" applyAlignment="1">
      <alignment horizontal="left"/>
    </xf>
    <xf numFmtId="49" fontId="7" fillId="9" borderId="0" xfId="0" applyNumberFormat="1" applyFont="1" applyFill="1" applyAlignment="1">
      <alignment horizontal="left" vertical="center" wrapText="1"/>
    </xf>
    <xf numFmtId="0" fontId="16" fillId="0" borderId="12" xfId="0" applyFont="1" applyBorder="1" applyAlignment="1">
      <alignment vertical="center" wrapText="1"/>
    </xf>
    <xf numFmtId="0" fontId="7" fillId="4" borderId="12" xfId="0" applyFont="1" applyFill="1" applyBorder="1" applyAlignment="1">
      <alignment vertical="center" wrapText="1"/>
    </xf>
    <xf numFmtId="0" fontId="7" fillId="4" borderId="26" xfId="0" applyFont="1" applyFill="1" applyBorder="1" applyAlignment="1">
      <alignment vertical="center" wrapText="1"/>
    </xf>
    <xf numFmtId="0" fontId="0" fillId="9" borderId="0" xfId="0" applyFill="1" applyAlignment="1">
      <alignment horizontal="left" vertical="center" wrapText="1"/>
    </xf>
    <xf numFmtId="0" fontId="0" fillId="9" borderId="39" xfId="0" applyFill="1" applyBorder="1" applyAlignment="1">
      <alignment horizontal="left" vertical="center" wrapText="1"/>
    </xf>
    <xf numFmtId="17" fontId="0" fillId="9" borderId="28" xfId="0" applyNumberFormat="1" applyFill="1" applyBorder="1" applyAlignment="1">
      <alignment horizontal="left" vertical="center" wrapText="1"/>
    </xf>
    <xf numFmtId="166" fontId="0" fillId="9" borderId="1" xfId="0" applyNumberFormat="1" applyFill="1" applyBorder="1" applyAlignment="1">
      <alignment horizontal="left" vertical="center" wrapText="1"/>
    </xf>
    <xf numFmtId="166" fontId="0" fillId="9" borderId="0" xfId="0" applyNumberFormat="1" applyFill="1" applyAlignment="1">
      <alignment horizontal="left" vertical="center" wrapText="1"/>
    </xf>
    <xf numFmtId="6" fontId="7" fillId="6" borderId="6" xfId="1" applyNumberFormat="1" applyFont="1" applyFill="1" applyBorder="1" applyAlignment="1">
      <alignment horizontal="left" vertical="center" wrapText="1"/>
    </xf>
    <xf numFmtId="166" fontId="0" fillId="9" borderId="15" xfId="0" applyNumberForma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44" fontId="7" fillId="4" borderId="9" xfId="0" applyNumberFormat="1" applyFont="1" applyFill="1" applyBorder="1" applyAlignment="1">
      <alignment horizontal="left" vertical="center" wrapText="1"/>
    </xf>
    <xf numFmtId="0" fontId="7" fillId="4" borderId="41" xfId="0" applyFont="1" applyFill="1" applyBorder="1" applyAlignment="1">
      <alignment horizontal="left" vertical="center" wrapText="1"/>
    </xf>
    <xf numFmtId="14" fontId="7" fillId="9" borderId="28" xfId="0" applyNumberFormat="1" applyFont="1" applyFill="1" applyBorder="1" applyAlignment="1">
      <alignment horizontal="left" vertical="center" wrapText="1"/>
    </xf>
    <xf numFmtId="0" fontId="7" fillId="9" borderId="28" xfId="0" applyFont="1" applyFill="1" applyBorder="1" applyAlignment="1">
      <alignment horizontal="left" vertical="center" wrapText="1"/>
    </xf>
    <xf numFmtId="6" fontId="7" fillId="9" borderId="28" xfId="0" applyNumberFormat="1" applyFont="1" applyFill="1" applyBorder="1" applyAlignment="1">
      <alignment horizontal="left" vertical="center" wrapText="1"/>
    </xf>
    <xf numFmtId="6" fontId="7" fillId="6" borderId="18" xfId="1" applyNumberFormat="1" applyFont="1" applyFill="1" applyBorder="1" applyAlignment="1">
      <alignment horizontal="left" vertical="center" wrapText="1"/>
    </xf>
    <xf numFmtId="14" fontId="7" fillId="13" borderId="28" xfId="0" applyNumberFormat="1" applyFont="1" applyFill="1" applyBorder="1" applyAlignment="1">
      <alignment horizontal="left" vertical="center" wrapText="1"/>
    </xf>
    <xf numFmtId="0" fontId="7" fillId="13" borderId="28" xfId="0" applyFont="1" applyFill="1" applyBorder="1" applyAlignment="1">
      <alignment horizontal="left" vertical="center" wrapText="1"/>
    </xf>
    <xf numFmtId="0" fontId="7" fillId="13" borderId="28" xfId="0" quotePrefix="1" applyFont="1" applyFill="1" applyBorder="1" applyAlignment="1">
      <alignment horizontal="left" vertical="center" wrapText="1"/>
    </xf>
    <xf numFmtId="6" fontId="7" fillId="13" borderId="28" xfId="0" applyNumberFormat="1" applyFont="1" applyFill="1" applyBorder="1" applyAlignment="1">
      <alignment horizontal="left" vertical="center" wrapText="1"/>
    </xf>
    <xf numFmtId="49" fontId="7" fillId="9" borderId="28" xfId="0" applyNumberFormat="1" applyFont="1" applyFill="1" applyBorder="1" applyAlignment="1">
      <alignment horizontal="left" vertical="center" wrapText="1"/>
    </xf>
    <xf numFmtId="0" fontId="7" fillId="14" borderId="28" xfId="0" applyFont="1" applyFill="1" applyBorder="1" applyAlignment="1">
      <alignment horizontal="left" vertical="center" wrapText="1"/>
    </xf>
    <xf numFmtId="14" fontId="7" fillId="14" borderId="28" xfId="0" applyNumberFormat="1" applyFont="1" applyFill="1" applyBorder="1" applyAlignment="1">
      <alignment horizontal="left" vertical="center" wrapText="1"/>
    </xf>
    <xf numFmtId="6" fontId="7" fillId="14" borderId="28" xfId="0" applyNumberFormat="1" applyFont="1" applyFill="1" applyBorder="1" applyAlignment="1">
      <alignment horizontal="left" vertical="center" wrapText="1"/>
    </xf>
    <xf numFmtId="0" fontId="0" fillId="9" borderId="28" xfId="0" applyFill="1" applyBorder="1" applyAlignment="1">
      <alignment horizontal="left" vertical="top" wrapText="1"/>
    </xf>
    <xf numFmtId="15" fontId="0" fillId="9" borderId="28" xfId="0" applyNumberFormat="1" applyFill="1" applyBorder="1" applyAlignment="1">
      <alignment horizontal="left" vertical="top" wrapText="1"/>
    </xf>
    <xf numFmtId="49" fontId="0" fillId="9" borderId="28" xfId="0" applyNumberFormat="1" applyFill="1" applyBorder="1" applyAlignment="1">
      <alignment horizontal="left" vertical="top" wrapText="1"/>
    </xf>
    <xf numFmtId="0" fontId="0" fillId="9" borderId="1" xfId="0" applyFill="1" applyBorder="1" applyAlignment="1">
      <alignment horizontal="left" vertical="top" wrapText="1"/>
    </xf>
    <xf numFmtId="0" fontId="0" fillId="9" borderId="38" xfId="0" applyFill="1" applyBorder="1" applyAlignment="1">
      <alignment horizontal="left" vertical="top" wrapText="1"/>
    </xf>
    <xf numFmtId="44" fontId="0" fillId="9" borderId="28" xfId="0" applyNumberFormat="1" applyFill="1" applyBorder="1" applyAlignment="1">
      <alignment horizontal="left" vertical="top" wrapText="1"/>
    </xf>
    <xf numFmtId="166" fontId="0" fillId="9" borderId="28" xfId="0" applyNumberForma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5" fontId="0" fillId="9" borderId="0" xfId="0" applyNumberFormat="1" applyFill="1" applyAlignment="1">
      <alignment horizontal="left" vertical="center" wrapText="1"/>
    </xf>
    <xf numFmtId="49" fontId="0" fillId="9" borderId="0" xfId="0" applyNumberFormat="1" applyFill="1" applyAlignment="1">
      <alignment horizontal="left" vertical="center" wrapText="1"/>
    </xf>
    <xf numFmtId="44" fontId="0" fillId="9" borderId="0" xfId="0" applyNumberFormat="1" applyFill="1" applyAlignment="1">
      <alignment horizontal="left" vertical="center" wrapText="1"/>
    </xf>
    <xf numFmtId="44" fontId="6" fillId="9" borderId="0" xfId="1" applyFont="1" applyFill="1" applyBorder="1" applyAlignment="1">
      <alignment horizontal="left" vertical="center" wrapText="1"/>
    </xf>
    <xf numFmtId="14" fontId="0" fillId="9" borderId="0" xfId="0" applyNumberFormat="1" applyFill="1" applyAlignment="1">
      <alignment horizontal="left" vertical="center" wrapText="1"/>
    </xf>
    <xf numFmtId="6" fontId="0" fillId="9" borderId="28" xfId="0" applyNumberFormat="1" applyFill="1" applyBorder="1" applyAlignment="1">
      <alignment horizontal="left" vertical="center" wrapText="1"/>
    </xf>
    <xf numFmtId="6" fontId="6" fillId="9" borderId="28" xfId="1" applyNumberFormat="1" applyFont="1" applyFill="1" applyBorder="1" applyAlignment="1">
      <alignment horizontal="left" vertical="center" wrapText="1"/>
    </xf>
    <xf numFmtId="6" fontId="7" fillId="6" borderId="28" xfId="0" applyNumberFormat="1" applyFont="1" applyFill="1" applyBorder="1" applyAlignment="1">
      <alignment vertical="center" wrapText="1"/>
    </xf>
    <xf numFmtId="6" fontId="7" fillId="6" borderId="28" xfId="1" applyNumberFormat="1" applyFont="1" applyFill="1" applyBorder="1" applyAlignment="1">
      <alignment horizontal="left" vertical="center" wrapText="1"/>
    </xf>
    <xf numFmtId="6" fontId="7" fillId="6" borderId="29" xfId="1" applyNumberFormat="1" applyFont="1" applyFill="1" applyBorder="1" applyAlignment="1">
      <alignment horizontal="left" vertical="center" wrapText="1"/>
    </xf>
    <xf numFmtId="0" fontId="7" fillId="9" borderId="37" xfId="0" applyFont="1" applyFill="1" applyBorder="1" applyAlignment="1">
      <alignment horizontal="left" vertical="center" wrapText="1"/>
    </xf>
    <xf numFmtId="0" fontId="7" fillId="9" borderId="37" xfId="0" applyFont="1" applyFill="1" applyBorder="1" applyAlignment="1">
      <alignment horizontal="left" vertical="top" wrapText="1"/>
    </xf>
    <xf numFmtId="0" fontId="7" fillId="9" borderId="1" xfId="0" applyFont="1" applyFill="1" applyBorder="1" applyAlignment="1">
      <alignment horizontal="left" vertical="center" wrapText="1"/>
    </xf>
    <xf numFmtId="14" fontId="0" fillId="9" borderId="49" xfId="0" applyNumberFormat="1" applyFill="1" applyBorder="1" applyAlignment="1">
      <alignment horizontal="left" vertical="center" wrapText="1"/>
    </xf>
    <xf numFmtId="0" fontId="7" fillId="9" borderId="14" xfId="0" applyFont="1" applyFill="1" applyBorder="1" applyAlignment="1">
      <alignment horizontal="left" vertical="center" wrapText="1"/>
    </xf>
    <xf numFmtId="0" fontId="0" fillId="9" borderId="14" xfId="0" applyFill="1" applyBorder="1" applyAlignment="1">
      <alignment horizontal="left" vertical="center" wrapText="1"/>
    </xf>
    <xf numFmtId="6" fontId="0" fillId="9" borderId="50" xfId="0" applyNumberFormat="1" applyFill="1" applyBorder="1" applyAlignment="1">
      <alignment horizontal="left" vertical="center" wrapText="1"/>
    </xf>
    <xf numFmtId="6" fontId="0" fillId="9" borderId="29" xfId="0" applyNumberFormat="1" applyFill="1" applyBorder="1" applyAlignment="1">
      <alignment horizontal="left" vertical="center" wrapText="1"/>
    </xf>
    <xf numFmtId="0" fontId="7" fillId="6" borderId="25" xfId="0" applyFont="1" applyFill="1" applyBorder="1" applyAlignment="1">
      <alignment vertical="center" wrapText="1"/>
    </xf>
    <xf numFmtId="0" fontId="7" fillId="6" borderId="23" xfId="0" applyFont="1" applyFill="1" applyBorder="1" applyAlignment="1">
      <alignment vertical="center" wrapText="1"/>
    </xf>
    <xf numFmtId="0" fontId="7" fillId="4" borderId="20" xfId="0" applyFont="1" applyFill="1" applyBorder="1" applyAlignment="1">
      <alignment vertical="center" wrapText="1"/>
    </xf>
    <xf numFmtId="44" fontId="7" fillId="9" borderId="28" xfId="0" applyNumberFormat="1" applyFont="1" applyFill="1" applyBorder="1" applyAlignment="1">
      <alignment horizontal="left" vertical="center" wrapText="1"/>
    </xf>
    <xf numFmtId="0" fontId="0" fillId="9" borderId="28" xfId="0" applyFill="1" applyBorder="1" applyAlignment="1">
      <alignment horizontal="left"/>
    </xf>
    <xf numFmtId="166" fontId="0" fillId="9" borderId="38" xfId="0" applyNumberFormat="1" applyFill="1" applyBorder="1" applyAlignment="1">
      <alignment horizontal="left" vertical="center" wrapText="1"/>
    </xf>
    <xf numFmtId="14" fontId="7" fillId="9" borderId="38" xfId="0" applyNumberFormat="1" applyFont="1" applyFill="1" applyBorder="1" applyAlignment="1">
      <alignment horizontal="left" vertical="center" wrapText="1"/>
    </xf>
    <xf numFmtId="0" fontId="0" fillId="9" borderId="38" xfId="0" applyFill="1" applyBorder="1" applyAlignment="1">
      <alignment horizontal="left"/>
    </xf>
    <xf numFmtId="14" fontId="7" fillId="9" borderId="53" xfId="0" applyNumberFormat="1" applyFont="1" applyFill="1" applyBorder="1" applyAlignment="1">
      <alignment horizontal="left" vertical="center" wrapText="1"/>
    </xf>
    <xf numFmtId="0" fontId="7" fillId="9" borderId="3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52" xfId="0" applyBorder="1" applyAlignment="1">
      <alignment horizontal="left"/>
    </xf>
    <xf numFmtId="44" fontId="7" fillId="6" borderId="7" xfId="1" applyFont="1" applyFill="1" applyBorder="1" applyAlignment="1">
      <alignment horizontal="left" vertical="center" wrapText="1"/>
    </xf>
    <xf numFmtId="166" fontId="0" fillId="12" borderId="54" xfId="0" applyNumberFormat="1" applyFill="1" applyBorder="1" applyAlignment="1">
      <alignment horizontal="left" vertical="center" wrapText="1"/>
    </xf>
    <xf numFmtId="0" fontId="0" fillId="9" borderId="53" xfId="0" applyFill="1" applyBorder="1" applyAlignment="1">
      <alignment horizontal="left" vertical="center" wrapText="1"/>
    </xf>
    <xf numFmtId="44" fontId="0" fillId="9" borderId="31" xfId="0" applyNumberFormat="1" applyFill="1" applyBorder="1" applyAlignment="1">
      <alignment horizontal="left" vertical="center" wrapText="1"/>
    </xf>
    <xf numFmtId="0" fontId="0" fillId="12" borderId="53" xfId="0" applyFill="1" applyBorder="1" applyAlignment="1">
      <alignment horizontal="left" vertical="center" wrapText="1"/>
    </xf>
    <xf numFmtId="44" fontId="0" fillId="12" borderId="33" xfId="0" applyNumberFormat="1" applyFill="1" applyBorder="1" applyAlignment="1">
      <alignment horizontal="left" vertical="center" wrapText="1"/>
    </xf>
    <xf numFmtId="44" fontId="7" fillId="6" borderId="55" xfId="0" applyNumberFormat="1" applyFont="1" applyFill="1" applyBorder="1" applyAlignment="1">
      <alignment horizontal="left" vertical="center" wrapText="1"/>
    </xf>
    <xf numFmtId="44" fontId="7" fillId="6" borderId="24" xfId="1" applyFont="1" applyFill="1" applyBorder="1" applyAlignment="1">
      <alignment horizontal="left" vertical="center" wrapText="1"/>
    </xf>
    <xf numFmtId="44" fontId="7" fillId="0" borderId="24" xfId="0" applyNumberFormat="1" applyFont="1" applyBorder="1" applyAlignment="1">
      <alignment horizontal="left" vertical="center" wrapText="1"/>
    </xf>
    <xf numFmtId="44" fontId="7" fillId="6" borderId="22" xfId="1" applyFont="1" applyFill="1" applyBorder="1" applyAlignment="1">
      <alignment horizontal="left" vertical="center" wrapText="1"/>
    </xf>
    <xf numFmtId="14" fontId="7" fillId="9" borderId="56" xfId="0" applyNumberFormat="1" applyFont="1" applyFill="1" applyBorder="1" applyAlignment="1">
      <alignment horizontal="left" vertical="center" wrapText="1"/>
    </xf>
    <xf numFmtId="0" fontId="7" fillId="9" borderId="57" xfId="0" applyFont="1" applyFill="1" applyBorder="1" applyAlignment="1">
      <alignment horizontal="left" vertical="center" wrapText="1"/>
    </xf>
    <xf numFmtId="0" fontId="0" fillId="9" borderId="57" xfId="0" applyFill="1" applyBorder="1" applyAlignment="1">
      <alignment horizontal="left" vertical="center" wrapText="1"/>
    </xf>
    <xf numFmtId="6" fontId="7" fillId="9" borderId="57" xfId="0" applyNumberFormat="1" applyFont="1" applyFill="1" applyBorder="1" applyAlignment="1">
      <alignment horizontal="left" vertical="center" wrapText="1"/>
    </xf>
    <xf numFmtId="0" fontId="7" fillId="9" borderId="58" xfId="0" applyFont="1" applyFill="1" applyBorder="1" applyAlignment="1">
      <alignment horizontal="left" vertical="center" wrapText="1"/>
    </xf>
    <xf numFmtId="14" fontId="7" fillId="9" borderId="59" xfId="0" applyNumberFormat="1" applyFont="1" applyFill="1" applyBorder="1" applyAlignment="1">
      <alignment horizontal="left" vertical="center" wrapText="1"/>
    </xf>
    <xf numFmtId="0" fontId="7" fillId="9" borderId="34" xfId="0" applyFont="1" applyFill="1" applyBorder="1" applyAlignment="1">
      <alignment horizontal="left" vertical="center" wrapText="1"/>
    </xf>
    <xf numFmtId="49" fontId="7" fillId="9" borderId="34" xfId="0" applyNumberFormat="1" applyFont="1" applyFill="1" applyBorder="1" applyAlignment="1">
      <alignment horizontal="left" vertical="center" wrapText="1"/>
    </xf>
    <xf numFmtId="6" fontId="7" fillId="9" borderId="34" xfId="0" applyNumberFormat="1" applyFont="1" applyFill="1" applyBorder="1" applyAlignment="1">
      <alignment horizontal="left" vertical="center" wrapText="1"/>
    </xf>
    <xf numFmtId="0" fontId="7" fillId="9" borderId="16" xfId="0" applyFont="1" applyFill="1" applyBorder="1" applyAlignment="1">
      <alignment horizontal="left" vertical="center" wrapText="1"/>
    </xf>
    <xf numFmtId="0" fontId="12" fillId="0" borderId="12" xfId="0" applyFont="1" applyBorder="1" applyAlignment="1">
      <alignment vertical="center" wrapText="1"/>
    </xf>
    <xf numFmtId="14" fontId="0" fillId="14" borderId="49" xfId="0" applyNumberFormat="1" applyFill="1" applyBorder="1" applyAlignment="1">
      <alignment horizontal="left" vertical="center" wrapText="1"/>
    </xf>
    <xf numFmtId="0" fontId="7" fillId="14" borderId="14" xfId="0" applyFont="1" applyFill="1" applyBorder="1" applyAlignment="1">
      <alignment horizontal="left" vertical="center" wrapText="1"/>
    </xf>
    <xf numFmtId="6" fontId="0" fillId="14" borderId="50" xfId="0" applyNumberFormat="1" applyFill="1" applyBorder="1" applyAlignment="1">
      <alignment horizontal="left" vertical="center" wrapText="1"/>
    </xf>
    <xf numFmtId="6" fontId="0" fillId="14" borderId="29" xfId="0" applyNumberFormat="1" applyFill="1" applyBorder="1" applyAlignment="1">
      <alignment horizontal="left" vertical="center" wrapText="1"/>
    </xf>
    <xf numFmtId="166" fontId="0" fillId="14" borderId="0" xfId="0" applyNumberFormat="1" applyFill="1" applyAlignment="1">
      <alignment horizontal="left" vertical="center" wrapText="1"/>
    </xf>
    <xf numFmtId="0" fontId="0" fillId="14" borderId="0" xfId="0" applyFill="1" applyAlignment="1">
      <alignment horizontal="left"/>
    </xf>
    <xf numFmtId="44" fontId="7" fillId="6" borderId="29" xfId="0" applyNumberFormat="1" applyFont="1" applyFill="1" applyBorder="1" applyAlignment="1">
      <alignment vertical="center" wrapText="1"/>
    </xf>
    <xf numFmtId="8" fontId="6" fillId="9" borderId="28" xfId="1" applyNumberFormat="1" applyFont="1" applyFill="1" applyBorder="1" applyAlignment="1">
      <alignment horizontal="left" vertical="center" wrapText="1"/>
    </xf>
    <xf numFmtId="0" fontId="7" fillId="4" borderId="60" xfId="0" applyFont="1" applyFill="1" applyBorder="1" applyAlignment="1">
      <alignment horizontal="left" vertical="center" wrapText="1"/>
    </xf>
    <xf numFmtId="0" fontId="0" fillId="14" borderId="28" xfId="0" applyFill="1" applyBorder="1" applyAlignment="1">
      <alignment horizontal="left" vertical="center" wrapText="1"/>
    </xf>
    <xf numFmtId="15" fontId="0" fillId="14" borderId="28" xfId="0" applyNumberFormat="1" applyFill="1" applyBorder="1" applyAlignment="1">
      <alignment horizontal="left" vertical="center" wrapText="1"/>
    </xf>
    <xf numFmtId="49" fontId="0" fillId="14" borderId="28" xfId="0" applyNumberFormat="1" applyFill="1" applyBorder="1" applyAlignment="1">
      <alignment horizontal="left" vertical="center" wrapText="1"/>
    </xf>
    <xf numFmtId="0" fontId="0" fillId="14" borderId="28" xfId="0" applyFill="1" applyBorder="1" applyAlignment="1">
      <alignment horizontal="left" vertical="top" wrapText="1"/>
    </xf>
    <xf numFmtId="15" fontId="0" fillId="14" borderId="28" xfId="0" applyNumberFormat="1" applyFill="1" applyBorder="1" applyAlignment="1">
      <alignment horizontal="left" vertical="top" wrapText="1"/>
    </xf>
    <xf numFmtId="49" fontId="0" fillId="14" borderId="28" xfId="0" applyNumberFormat="1" applyFill="1" applyBorder="1" applyAlignment="1">
      <alignment horizontal="left" vertical="top" wrapText="1"/>
    </xf>
    <xf numFmtId="0" fontId="7" fillId="14" borderId="37" xfId="0" applyFont="1" applyFill="1" applyBorder="1" applyAlignment="1">
      <alignment horizontal="left" vertical="top" wrapText="1"/>
    </xf>
    <xf numFmtId="44" fontId="0" fillId="14" borderId="28" xfId="0" applyNumberFormat="1" applyFill="1" applyBorder="1" applyAlignment="1">
      <alignment horizontal="left" vertical="top" wrapText="1"/>
    </xf>
    <xf numFmtId="166" fontId="0" fillId="14" borderId="28" xfId="0" applyNumberFormat="1" applyFill="1" applyBorder="1" applyAlignment="1">
      <alignment horizontal="left" vertical="top" wrapText="1"/>
    </xf>
    <xf numFmtId="0" fontId="0" fillId="14" borderId="0" xfId="0" applyFill="1" applyAlignment="1">
      <alignment horizontal="left" vertical="top"/>
    </xf>
    <xf numFmtId="0" fontId="0" fillId="0" borderId="28" xfId="0" applyBorder="1" applyAlignment="1">
      <alignment horizontal="left"/>
    </xf>
    <xf numFmtId="44" fontId="0" fillId="9" borderId="32" xfId="0" applyNumberForma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/>
    </xf>
    <xf numFmtId="14" fontId="0" fillId="9" borderId="37" xfId="0" applyNumberFormat="1" applyFill="1" applyBorder="1" applyAlignment="1">
      <alignment horizontal="left" vertical="center" wrapText="1"/>
    </xf>
    <xf numFmtId="0" fontId="7" fillId="9" borderId="38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61" xfId="0" applyFont="1" applyFill="1" applyBorder="1" applyAlignment="1">
      <alignment horizontal="left" vertical="center" wrapText="1"/>
    </xf>
    <xf numFmtId="0" fontId="7" fillId="4" borderId="58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7" fillId="4" borderId="20" xfId="0" applyFont="1" applyFill="1" applyBorder="1" applyAlignment="1">
      <alignment horizontal="left" vertical="top" wrapText="1"/>
    </xf>
    <xf numFmtId="0" fontId="7" fillId="4" borderId="12" xfId="0" applyFont="1" applyFill="1" applyBorder="1" applyAlignment="1">
      <alignment horizontal="left" vertical="top" wrapText="1"/>
    </xf>
    <xf numFmtId="0" fontId="7" fillId="4" borderId="10" xfId="0" applyFont="1" applyFill="1" applyBorder="1" applyAlignment="1">
      <alignment horizontal="left" vertical="top" wrapText="1"/>
    </xf>
    <xf numFmtId="0" fontId="7" fillId="4" borderId="41" xfId="0" applyFont="1" applyFill="1" applyBorder="1" applyAlignment="1">
      <alignment horizontal="left" vertical="top" wrapText="1"/>
    </xf>
    <xf numFmtId="0" fontId="7" fillId="4" borderId="38" xfId="0" applyFont="1" applyFill="1" applyBorder="1" applyAlignment="1">
      <alignment horizontal="left" vertical="top"/>
    </xf>
    <xf numFmtId="0" fontId="7" fillId="4" borderId="11" xfId="0" applyFont="1" applyFill="1" applyBorder="1" applyAlignment="1">
      <alignment horizontal="left" vertical="top" wrapText="1"/>
    </xf>
    <xf numFmtId="0" fontId="7" fillId="4" borderId="60" xfId="0" applyFont="1" applyFill="1" applyBorder="1" applyAlignment="1">
      <alignment horizontal="left" vertical="top" wrapText="1"/>
    </xf>
    <xf numFmtId="44" fontId="7" fillId="4" borderId="11" xfId="0" applyNumberFormat="1" applyFont="1" applyFill="1" applyBorder="1" applyAlignment="1">
      <alignment horizontal="left" vertical="top" wrapText="1"/>
    </xf>
    <xf numFmtId="0" fontId="7" fillId="4" borderId="26" xfId="0" applyFont="1" applyFill="1" applyBorder="1" applyAlignment="1">
      <alignment horizontal="left" vertical="top" wrapText="1"/>
    </xf>
    <xf numFmtId="0" fontId="7" fillId="4" borderId="24" xfId="0" applyFont="1" applyFill="1" applyBorder="1" applyAlignment="1">
      <alignment horizontal="left" vertical="top" wrapText="1"/>
    </xf>
    <xf numFmtId="0" fontId="0" fillId="14" borderId="1" xfId="0" applyFill="1" applyBorder="1" applyAlignment="1">
      <alignment horizontal="left" vertical="top" wrapText="1"/>
    </xf>
    <xf numFmtId="44" fontId="6" fillId="14" borderId="28" xfId="1" applyFont="1" applyFill="1" applyBorder="1" applyAlignment="1">
      <alignment horizontal="left" vertical="top" wrapText="1"/>
    </xf>
    <xf numFmtId="14" fontId="0" fillId="14" borderId="28" xfId="0" applyNumberFormat="1" applyFill="1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14" borderId="32" xfId="0" applyFill="1" applyBorder="1" applyAlignment="1">
      <alignment horizontal="left" vertical="top" wrapText="1"/>
    </xf>
    <xf numFmtId="15" fontId="0" fillId="14" borderId="32" xfId="0" applyNumberFormat="1" applyFill="1" applyBorder="1" applyAlignment="1">
      <alignment horizontal="left" vertical="top" wrapText="1"/>
    </xf>
    <xf numFmtId="49" fontId="0" fillId="14" borderId="32" xfId="0" applyNumberFormat="1" applyFill="1" applyBorder="1" applyAlignment="1">
      <alignment horizontal="left" vertical="top" wrapText="1"/>
    </xf>
    <xf numFmtId="0" fontId="7" fillId="14" borderId="15" xfId="0" applyFont="1" applyFill="1" applyBorder="1" applyAlignment="1">
      <alignment horizontal="left" vertical="top" wrapText="1"/>
    </xf>
    <xf numFmtId="0" fontId="0" fillId="14" borderId="15" xfId="0" applyFill="1" applyBorder="1" applyAlignment="1">
      <alignment horizontal="left" vertical="top" wrapText="1"/>
    </xf>
    <xf numFmtId="44" fontId="0" fillId="14" borderId="32" xfId="0" applyNumberFormat="1" applyFill="1" applyBorder="1" applyAlignment="1">
      <alignment horizontal="left" vertical="top" wrapText="1"/>
    </xf>
    <xf numFmtId="44" fontId="6" fillId="14" borderId="32" xfId="1" applyFont="1" applyFill="1" applyBorder="1" applyAlignment="1">
      <alignment horizontal="left" vertical="top" wrapText="1"/>
    </xf>
    <xf numFmtId="166" fontId="0" fillId="14" borderId="32" xfId="0" applyNumberFormat="1" applyFill="1" applyBorder="1" applyAlignment="1">
      <alignment horizontal="left" vertical="top" wrapText="1"/>
    </xf>
    <xf numFmtId="0" fontId="7" fillId="9" borderId="28" xfId="0" applyFont="1" applyFill="1" applyBorder="1" applyAlignment="1">
      <alignment horizontal="left" vertical="top" wrapText="1"/>
    </xf>
    <xf numFmtId="44" fontId="0" fillId="9" borderId="32" xfId="0" applyNumberFormat="1" applyFill="1" applyBorder="1" applyAlignment="1">
      <alignment horizontal="left" vertical="top" wrapText="1"/>
    </xf>
    <xf numFmtId="44" fontId="6" fillId="9" borderId="28" xfId="1" applyFont="1" applyFill="1" applyBorder="1" applyAlignment="1">
      <alignment horizontal="left" vertical="top" wrapText="1"/>
    </xf>
    <xf numFmtId="0" fontId="0" fillId="0" borderId="28" xfId="0" applyBorder="1" applyAlignment="1">
      <alignment horizontal="left" vertical="top"/>
    </xf>
    <xf numFmtId="0" fontId="7" fillId="6" borderId="25" xfId="0" applyFont="1" applyFill="1" applyBorder="1" applyAlignment="1">
      <alignment horizontal="left" vertical="top" wrapText="1"/>
    </xf>
    <xf numFmtId="0" fontId="7" fillId="6" borderId="23" xfId="0" applyFont="1" applyFill="1" applyBorder="1" applyAlignment="1">
      <alignment horizontal="left" vertical="top" wrapText="1"/>
    </xf>
    <xf numFmtId="0" fontId="7" fillId="6" borderId="35" xfId="0" applyFont="1" applyFill="1" applyBorder="1" applyAlignment="1">
      <alignment horizontal="left" vertical="top" wrapText="1"/>
    </xf>
    <xf numFmtId="44" fontId="7" fillId="6" borderId="27" xfId="0" applyNumberFormat="1" applyFont="1" applyFill="1" applyBorder="1" applyAlignment="1">
      <alignment horizontal="left" vertical="top" wrapText="1"/>
    </xf>
    <xf numFmtId="44" fontId="7" fillId="0" borderId="0" xfId="0" applyNumberFormat="1" applyFont="1" applyAlignment="1">
      <alignment horizontal="left" vertical="top" wrapText="1"/>
    </xf>
    <xf numFmtId="166" fontId="0" fillId="0" borderId="0" xfId="0" applyNumberFormat="1" applyAlignment="1">
      <alignment horizontal="left" vertical="top" wrapText="1"/>
    </xf>
    <xf numFmtId="44" fontId="6" fillId="0" borderId="0" xfId="1" applyFont="1" applyFill="1" applyBorder="1" applyAlignment="1">
      <alignment horizontal="left" vertical="top" wrapText="1"/>
    </xf>
    <xf numFmtId="0" fontId="12" fillId="0" borderId="25" xfId="0" applyFont="1" applyBorder="1" applyAlignment="1">
      <alignment horizontal="left" vertical="top" wrapText="1"/>
    </xf>
    <xf numFmtId="0" fontId="12" fillId="0" borderId="23" xfId="0" applyFont="1" applyBorder="1" applyAlignment="1">
      <alignment horizontal="left" vertical="top" wrapText="1"/>
    </xf>
    <xf numFmtId="17" fontId="12" fillId="0" borderId="23" xfId="0" applyNumberFormat="1" applyFont="1" applyBorder="1" applyAlignment="1">
      <alignment horizontal="left" vertical="top" wrapText="1"/>
    </xf>
    <xf numFmtId="44" fontId="7" fillId="0" borderId="23" xfId="0" applyNumberFormat="1" applyFont="1" applyBorder="1" applyAlignment="1">
      <alignment horizontal="left" vertical="top" wrapText="1"/>
    </xf>
    <xf numFmtId="166" fontId="13" fillId="0" borderId="23" xfId="0" applyNumberFormat="1" applyFont="1" applyBorder="1" applyAlignment="1">
      <alignment horizontal="left" vertical="top" wrapText="1"/>
    </xf>
    <xf numFmtId="44" fontId="13" fillId="0" borderId="23" xfId="1" applyFont="1" applyFill="1" applyBorder="1" applyAlignment="1">
      <alignment horizontal="left" vertical="top" wrapText="1"/>
    </xf>
    <xf numFmtId="44" fontId="13" fillId="0" borderId="0" xfId="1" applyFont="1" applyFill="1" applyBorder="1" applyAlignment="1">
      <alignment horizontal="left" vertical="top" wrapText="1"/>
    </xf>
    <xf numFmtId="166" fontId="13" fillId="0" borderId="0" xfId="0" applyNumberFormat="1" applyFont="1" applyAlignment="1">
      <alignment horizontal="left" vertical="top" wrapText="1"/>
    </xf>
    <xf numFmtId="0" fontId="7" fillId="4" borderId="0" xfId="0" applyFont="1" applyFill="1" applyAlignment="1">
      <alignment horizontal="left" vertical="top" wrapText="1"/>
    </xf>
    <xf numFmtId="0" fontId="7" fillId="4" borderId="9" xfId="0" applyFont="1" applyFill="1" applyBorder="1" applyAlignment="1">
      <alignment horizontal="left" vertical="top" wrapText="1"/>
    </xf>
    <xf numFmtId="44" fontId="7" fillId="4" borderId="9" xfId="0" applyNumberFormat="1" applyFont="1" applyFill="1" applyBorder="1" applyAlignment="1">
      <alignment horizontal="left" vertical="top" wrapText="1"/>
    </xf>
    <xf numFmtId="14" fontId="0" fillId="9" borderId="28" xfId="0" applyNumberFormat="1" applyFill="1" applyBorder="1" applyAlignment="1">
      <alignment horizontal="left" vertical="top" wrapText="1"/>
    </xf>
    <xf numFmtId="6" fontId="0" fillId="9" borderId="28" xfId="0" applyNumberFormat="1" applyFill="1" applyBorder="1" applyAlignment="1">
      <alignment horizontal="left" vertical="top" wrapText="1"/>
    </xf>
    <xf numFmtId="166" fontId="0" fillId="9" borderId="0" xfId="0" applyNumberFormat="1" applyFill="1" applyAlignment="1">
      <alignment horizontal="left" vertical="top" wrapText="1"/>
    </xf>
    <xf numFmtId="14" fontId="0" fillId="15" borderId="28" xfId="0" applyNumberFormat="1" applyFill="1" applyBorder="1" applyAlignment="1">
      <alignment horizontal="left" vertical="top" wrapText="1"/>
    </xf>
    <xf numFmtId="15" fontId="0" fillId="15" borderId="28" xfId="0" applyNumberFormat="1" applyFill="1" applyBorder="1" applyAlignment="1">
      <alignment horizontal="left" vertical="top" wrapText="1"/>
    </xf>
    <xf numFmtId="49" fontId="0" fillId="15" borderId="28" xfId="0" applyNumberFormat="1" applyFill="1" applyBorder="1" applyAlignment="1">
      <alignment horizontal="left" vertical="top" wrapText="1"/>
    </xf>
    <xf numFmtId="0" fontId="7" fillId="15" borderId="28" xfId="0" applyFont="1" applyFill="1" applyBorder="1" applyAlignment="1">
      <alignment horizontal="left" vertical="top" wrapText="1"/>
    </xf>
    <xf numFmtId="0" fontId="0" fillId="15" borderId="28" xfId="0" applyFill="1" applyBorder="1" applyAlignment="1">
      <alignment horizontal="left" vertical="top" wrapText="1"/>
    </xf>
    <xf numFmtId="6" fontId="0" fillId="15" borderId="28" xfId="0" applyNumberFormat="1" applyFill="1" applyBorder="1" applyAlignment="1">
      <alignment horizontal="left" vertical="top" wrapText="1"/>
    </xf>
    <xf numFmtId="166" fontId="0" fillId="15" borderId="28" xfId="0" applyNumberFormat="1" applyFill="1" applyBorder="1" applyAlignment="1">
      <alignment horizontal="left" vertical="top" wrapText="1"/>
    </xf>
    <xf numFmtId="6" fontId="6" fillId="15" borderId="28" xfId="1" applyNumberFormat="1" applyFont="1" applyFill="1" applyBorder="1" applyAlignment="1">
      <alignment horizontal="left" vertical="top" wrapText="1"/>
    </xf>
    <xf numFmtId="166" fontId="0" fillId="15" borderId="0" xfId="0" applyNumberFormat="1" applyFill="1" applyAlignment="1">
      <alignment horizontal="left" vertical="top" wrapText="1"/>
    </xf>
    <xf numFmtId="0" fontId="0" fillId="15" borderId="0" xfId="0" applyFill="1" applyAlignment="1">
      <alignment horizontal="left" vertical="top"/>
    </xf>
    <xf numFmtId="0" fontId="0" fillId="15" borderId="28" xfId="0" applyFill="1" applyBorder="1" applyAlignment="1">
      <alignment horizontal="left" vertical="top"/>
    </xf>
    <xf numFmtId="6" fontId="6" fillId="9" borderId="28" xfId="1" applyNumberFormat="1" applyFont="1" applyFill="1" applyBorder="1" applyAlignment="1">
      <alignment horizontal="left" vertical="top" wrapText="1"/>
    </xf>
    <xf numFmtId="14" fontId="0" fillId="9" borderId="49" xfId="0" applyNumberFormat="1" applyFill="1" applyBorder="1" applyAlignment="1">
      <alignment horizontal="left" vertical="top" wrapText="1"/>
    </xf>
    <xf numFmtId="0" fontId="7" fillId="9" borderId="14" xfId="0" applyFont="1" applyFill="1" applyBorder="1" applyAlignment="1">
      <alignment horizontal="left" vertical="top" wrapText="1"/>
    </xf>
    <xf numFmtId="0" fontId="0" fillId="9" borderId="14" xfId="0" applyFill="1" applyBorder="1" applyAlignment="1">
      <alignment horizontal="left" vertical="top" wrapText="1"/>
    </xf>
    <xf numFmtId="6" fontId="0" fillId="9" borderId="50" xfId="0" applyNumberFormat="1" applyFill="1" applyBorder="1" applyAlignment="1">
      <alignment horizontal="left" vertical="top" wrapText="1"/>
    </xf>
    <xf numFmtId="6" fontId="0" fillId="9" borderId="29" xfId="0" applyNumberFormat="1" applyFill="1" applyBorder="1" applyAlignment="1">
      <alignment horizontal="left" vertical="top" wrapText="1"/>
    </xf>
    <xf numFmtId="14" fontId="0" fillId="9" borderId="14" xfId="0" applyNumberFormat="1" applyFill="1" applyBorder="1" applyAlignment="1">
      <alignment horizontal="left" vertical="top" wrapText="1"/>
    </xf>
    <xf numFmtId="15" fontId="0" fillId="9" borderId="14" xfId="0" applyNumberFormat="1" applyFill="1" applyBorder="1" applyAlignment="1">
      <alignment horizontal="left" vertical="top" wrapText="1"/>
    </xf>
    <xf numFmtId="6" fontId="7" fillId="6" borderId="29" xfId="0" applyNumberFormat="1" applyFont="1" applyFill="1" applyBorder="1" applyAlignment="1">
      <alignment vertical="top" wrapText="1"/>
    </xf>
    <xf numFmtId="166" fontId="0" fillId="0" borderId="5" xfId="0" applyNumberFormat="1" applyBorder="1" applyAlignment="1">
      <alignment horizontal="left" vertical="top" wrapText="1"/>
    </xf>
    <xf numFmtId="44" fontId="6" fillId="0" borderId="0" xfId="1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44" fontId="7" fillId="6" borderId="28" xfId="0" applyNumberFormat="1" applyFont="1" applyFill="1" applyBorder="1" applyAlignment="1">
      <alignment vertical="top" wrapText="1"/>
    </xf>
    <xf numFmtId="0" fontId="7" fillId="0" borderId="0" xfId="0" applyFont="1" applyAlignment="1">
      <alignment horizontal="left" vertical="top"/>
    </xf>
    <xf numFmtId="44" fontId="0" fillId="15" borderId="28" xfId="0" applyNumberFormat="1" applyFill="1" applyBorder="1" applyAlignment="1">
      <alignment horizontal="left" vertical="top" wrapText="1"/>
    </xf>
    <xf numFmtId="0" fontId="0" fillId="15" borderId="0" xfId="0" applyFill="1" applyAlignment="1">
      <alignment horizontal="left" vertical="top" wrapText="1"/>
    </xf>
    <xf numFmtId="164" fontId="0" fillId="9" borderId="28" xfId="0" applyNumberFormat="1" applyFill="1" applyBorder="1" applyAlignment="1">
      <alignment horizontal="left" vertical="top" wrapText="1"/>
    </xf>
    <xf numFmtId="6" fontId="7" fillId="6" borderId="29" xfId="1" applyNumberFormat="1" applyFont="1" applyFill="1" applyBorder="1" applyAlignment="1">
      <alignment horizontal="left" vertical="top" wrapText="1"/>
    </xf>
    <xf numFmtId="6" fontId="7" fillId="6" borderId="28" xfId="1" applyNumberFormat="1" applyFont="1" applyFill="1" applyBorder="1" applyAlignment="1">
      <alignment horizontal="left" vertical="top" wrapText="1"/>
    </xf>
    <xf numFmtId="166" fontId="0" fillId="15" borderId="38" xfId="0" applyNumberFormat="1" applyFill="1" applyBorder="1" applyAlignment="1">
      <alignment horizontal="left" vertical="top" wrapText="1"/>
    </xf>
    <xf numFmtId="166" fontId="0" fillId="9" borderId="38" xfId="0" applyNumberFormat="1" applyFill="1" applyBorder="1" applyAlignment="1">
      <alignment horizontal="left" vertical="top" wrapText="1"/>
    </xf>
    <xf numFmtId="0" fontId="7" fillId="4" borderId="28" xfId="0" applyFont="1" applyFill="1" applyBorder="1" applyAlignment="1">
      <alignment horizontal="left" vertical="top" wrapText="1"/>
    </xf>
    <xf numFmtId="44" fontId="7" fillId="4" borderId="28" xfId="0" applyNumberFormat="1" applyFont="1" applyFill="1" applyBorder="1" applyAlignment="1">
      <alignment horizontal="left" vertical="top" wrapText="1"/>
    </xf>
    <xf numFmtId="49" fontId="0" fillId="4" borderId="28" xfId="0" applyNumberForma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0" fillId="4" borderId="28" xfId="0" applyFill="1" applyBorder="1" applyAlignment="1">
      <alignment horizontal="left" vertical="center" wrapText="1"/>
    </xf>
    <xf numFmtId="44" fontId="0" fillId="4" borderId="32" xfId="0" applyNumberFormat="1" applyFill="1" applyBorder="1" applyAlignment="1">
      <alignment horizontal="left" vertical="center" wrapText="1"/>
    </xf>
    <xf numFmtId="44" fontId="0" fillId="4" borderId="28" xfId="0" applyNumberFormat="1" applyFill="1" applyBorder="1" applyAlignment="1">
      <alignment horizontal="left" vertical="center" wrapText="1"/>
    </xf>
    <xf numFmtId="166" fontId="0" fillId="4" borderId="28" xfId="0" applyNumberFormat="1" applyFill="1" applyBorder="1" applyAlignment="1">
      <alignment horizontal="left" vertical="center" wrapText="1"/>
    </xf>
    <xf numFmtId="44" fontId="6" fillId="4" borderId="28" xfId="1" applyFont="1" applyFill="1" applyBorder="1" applyAlignment="1">
      <alignment horizontal="left" vertical="center" wrapText="1"/>
    </xf>
    <xf numFmtId="0" fontId="0" fillId="4" borderId="28" xfId="0" applyFill="1" applyBorder="1" applyAlignment="1">
      <alignment horizontal="left" wrapText="1"/>
    </xf>
    <xf numFmtId="0" fontId="0" fillId="9" borderId="0" xfId="0" applyFill="1" applyAlignment="1">
      <alignment horizontal="left" vertical="top"/>
    </xf>
    <xf numFmtId="0" fontId="0" fillId="9" borderId="29" xfId="0" applyFill="1" applyBorder="1" applyAlignment="1">
      <alignment horizontal="left" vertical="center" wrapText="1"/>
    </xf>
    <xf numFmtId="44" fontId="6" fillId="15" borderId="28" xfId="1" applyFont="1" applyFill="1" applyBorder="1" applyAlignment="1">
      <alignment horizontal="left" vertical="top" wrapText="1"/>
    </xf>
    <xf numFmtId="14" fontId="0" fillId="13" borderId="28" xfId="0" applyNumberFormat="1" applyFill="1" applyBorder="1" applyAlignment="1">
      <alignment horizontal="left" vertical="center" wrapText="1"/>
    </xf>
    <xf numFmtId="0" fontId="0" fillId="13" borderId="28" xfId="0" applyFill="1" applyBorder="1" applyAlignment="1">
      <alignment horizontal="left" vertical="center" wrapText="1"/>
    </xf>
    <xf numFmtId="49" fontId="0" fillId="13" borderId="28" xfId="0" applyNumberFormat="1" applyFill="1" applyBorder="1" applyAlignment="1">
      <alignment horizontal="left" vertical="center" wrapText="1"/>
    </xf>
    <xf numFmtId="6" fontId="0" fillId="13" borderId="28" xfId="0" applyNumberFormat="1" applyFill="1" applyBorder="1" applyAlignment="1">
      <alignment horizontal="left" vertical="center" wrapText="1"/>
    </xf>
    <xf numFmtId="0" fontId="0" fillId="13" borderId="0" xfId="0" applyFill="1" applyAlignment="1">
      <alignment horizontal="left" vertical="center" wrapText="1"/>
    </xf>
    <xf numFmtId="0" fontId="0" fillId="13" borderId="0" xfId="0" applyFill="1" applyAlignment="1">
      <alignment horizontal="left"/>
    </xf>
    <xf numFmtId="49" fontId="0" fillId="13" borderId="28" xfId="0" applyNumberFormat="1" applyFill="1" applyBorder="1" applyAlignment="1">
      <alignment horizontal="left" vertical="top" wrapText="1"/>
    </xf>
    <xf numFmtId="44" fontId="0" fillId="0" borderId="0" xfId="1" applyFont="1" applyAlignment="1">
      <alignment horizontal="left" vertical="top"/>
    </xf>
    <xf numFmtId="14" fontId="7" fillId="4" borderId="28" xfId="0" applyNumberFormat="1" applyFont="1" applyFill="1" applyBorder="1" applyAlignment="1">
      <alignment horizontal="left" vertical="center" wrapText="1"/>
    </xf>
    <xf numFmtId="0" fontId="0" fillId="0" borderId="38" xfId="0" applyBorder="1" applyAlignment="1">
      <alignment horizontal="left"/>
    </xf>
    <xf numFmtId="0" fontId="0" fillId="4" borderId="38" xfId="0" applyFill="1" applyBorder="1" applyAlignment="1">
      <alignment horizontal="left"/>
    </xf>
    <xf numFmtId="0" fontId="12" fillId="0" borderId="5" xfId="0" applyFont="1" applyBorder="1" applyAlignment="1">
      <alignment horizontal="left" vertical="center" wrapText="1"/>
    </xf>
    <xf numFmtId="17" fontId="12" fillId="0" borderId="0" xfId="0" applyNumberFormat="1" applyFont="1" applyAlignment="1">
      <alignment horizontal="left" vertical="center" wrapText="1"/>
    </xf>
    <xf numFmtId="44" fontId="7" fillId="4" borderId="28" xfId="0" applyNumberFormat="1" applyFont="1" applyFill="1" applyBorder="1" applyAlignment="1">
      <alignment horizontal="left" vertical="center" wrapText="1"/>
    </xf>
    <xf numFmtId="0" fontId="0" fillId="9" borderId="28" xfId="0" applyFill="1" applyBorder="1" applyAlignment="1">
      <alignment horizontal="left" vertical="top"/>
    </xf>
    <xf numFmtId="164" fontId="0" fillId="15" borderId="28" xfId="0" applyNumberFormat="1" applyFill="1" applyBorder="1" applyAlignment="1">
      <alignment horizontal="left" vertical="top" wrapText="1"/>
    </xf>
    <xf numFmtId="14" fontId="6" fillId="9" borderId="28" xfId="1" applyNumberFormat="1" applyFont="1" applyFill="1" applyBorder="1" applyAlignment="1">
      <alignment horizontal="left" vertical="top" wrapText="1"/>
    </xf>
    <xf numFmtId="6" fontId="7" fillId="6" borderId="29" xfId="0" applyNumberFormat="1" applyFont="1" applyFill="1" applyBorder="1" applyAlignment="1">
      <alignment vertical="center" wrapText="1"/>
    </xf>
    <xf numFmtId="14" fontId="0" fillId="9" borderId="29" xfId="0" applyNumberFormat="1" applyFill="1" applyBorder="1" applyAlignment="1">
      <alignment horizontal="left" vertical="top"/>
    </xf>
    <xf numFmtId="6" fontId="0" fillId="9" borderId="29" xfId="0" applyNumberFormat="1" applyFill="1" applyBorder="1" applyAlignment="1">
      <alignment horizontal="left" vertical="top"/>
    </xf>
    <xf numFmtId="14" fontId="0" fillId="9" borderId="39" xfId="0" applyNumberFormat="1" applyFill="1" applyBorder="1" applyAlignment="1">
      <alignment horizontal="left" vertical="top" wrapText="1"/>
    </xf>
    <xf numFmtId="0" fontId="0" fillId="9" borderId="32" xfId="0" applyFill="1" applyBorder="1" applyAlignment="1">
      <alignment horizontal="left" vertical="top" wrapText="1"/>
    </xf>
    <xf numFmtId="14" fontId="0" fillId="9" borderId="63" xfId="0" applyNumberFormat="1" applyFill="1" applyBorder="1" applyAlignment="1">
      <alignment horizontal="left" vertical="top"/>
    </xf>
    <xf numFmtId="14" fontId="0" fillId="9" borderId="28" xfId="0" applyNumberFormat="1" applyFill="1" applyBorder="1" applyAlignment="1">
      <alignment horizontal="left" vertical="top"/>
    </xf>
    <xf numFmtId="14" fontId="0" fillId="9" borderId="63" xfId="0" applyNumberFormat="1" applyFill="1" applyBorder="1" applyAlignment="1">
      <alignment horizontal="left" vertical="top" wrapText="1"/>
    </xf>
    <xf numFmtId="15" fontId="0" fillId="9" borderId="32" xfId="0" applyNumberFormat="1" applyFill="1" applyBorder="1" applyAlignment="1">
      <alignment horizontal="left" vertical="top" wrapText="1"/>
    </xf>
    <xf numFmtId="0" fontId="0" fillId="9" borderId="0" xfId="0" applyFill="1" applyAlignment="1">
      <alignment horizontal="left" vertical="top" wrapText="1"/>
    </xf>
    <xf numFmtId="6" fontId="0" fillId="9" borderId="64" xfId="0" applyNumberFormat="1" applyFill="1" applyBorder="1" applyAlignment="1">
      <alignment horizontal="left" vertical="top" wrapText="1"/>
    </xf>
    <xf numFmtId="0" fontId="0" fillId="9" borderId="63" xfId="0" applyFill="1" applyBorder="1" applyAlignment="1">
      <alignment horizontal="left" vertical="top"/>
    </xf>
    <xf numFmtId="44" fontId="7" fillId="4" borderId="12" xfId="0" applyNumberFormat="1" applyFont="1" applyFill="1" applyBorder="1" applyAlignment="1">
      <alignment horizontal="left" vertical="center" wrapText="1"/>
    </xf>
    <xf numFmtId="44" fontId="0" fillId="9" borderId="29" xfId="0" applyNumberFormat="1" applyFill="1" applyBorder="1" applyAlignment="1">
      <alignment horizontal="left" vertical="top"/>
    </xf>
    <xf numFmtId="44" fontId="0" fillId="9" borderId="63" xfId="0" applyNumberFormat="1" applyFill="1" applyBorder="1" applyAlignment="1">
      <alignment horizontal="left" vertical="top"/>
    </xf>
    <xf numFmtId="44" fontId="0" fillId="9" borderId="28" xfId="0" applyNumberFormat="1" applyFill="1" applyBorder="1" applyAlignment="1">
      <alignment horizontal="left" vertical="top"/>
    </xf>
    <xf numFmtId="44" fontId="0" fillId="0" borderId="0" xfId="0" applyNumberFormat="1" applyAlignment="1">
      <alignment horizontal="left"/>
    </xf>
    <xf numFmtId="44" fontId="7" fillId="4" borderId="10" xfId="0" applyNumberFormat="1" applyFont="1" applyFill="1" applyBorder="1" applyAlignment="1">
      <alignment horizontal="left" vertical="center" wrapText="1"/>
    </xf>
    <xf numFmtId="44" fontId="0" fillId="0" borderId="0" xfId="0" applyNumberFormat="1" applyAlignment="1">
      <alignment horizontal="left" vertical="center" wrapText="1"/>
    </xf>
    <xf numFmtId="14" fontId="0" fillId="4" borderId="28" xfId="0" applyNumberFormat="1" applyFill="1" applyBorder="1" applyAlignment="1">
      <alignment horizontal="left" vertical="top" wrapText="1"/>
    </xf>
    <xf numFmtId="15" fontId="0" fillId="4" borderId="28" xfId="0" applyNumberFormat="1" applyFill="1" applyBorder="1" applyAlignment="1">
      <alignment horizontal="left" vertical="top" wrapText="1"/>
    </xf>
    <xf numFmtId="0" fontId="0" fillId="4" borderId="28" xfId="0" applyFill="1" applyBorder="1" applyAlignment="1">
      <alignment horizontal="left" vertical="top" wrapText="1"/>
    </xf>
    <xf numFmtId="6" fontId="0" fillId="4" borderId="28" xfId="0" applyNumberFormat="1" applyFill="1" applyBorder="1" applyAlignment="1">
      <alignment horizontal="left" vertical="top" wrapText="1"/>
    </xf>
    <xf numFmtId="14" fontId="0" fillId="4" borderId="28" xfId="0" applyNumberFormat="1" applyFill="1" applyBorder="1" applyAlignment="1">
      <alignment horizontal="left" vertical="top"/>
    </xf>
    <xf numFmtId="44" fontId="0" fillId="4" borderId="28" xfId="0" applyNumberFormat="1" applyFill="1" applyBorder="1" applyAlignment="1">
      <alignment horizontal="left" vertical="top"/>
    </xf>
    <xf numFmtId="6" fontId="6" fillId="4" borderId="28" xfId="1" applyNumberFormat="1" applyFont="1" applyFill="1" applyBorder="1" applyAlignment="1">
      <alignment horizontal="left" vertical="center" wrapText="1"/>
    </xf>
    <xf numFmtId="0" fontId="0" fillId="4" borderId="28" xfId="0" applyFill="1" applyBorder="1" applyAlignment="1">
      <alignment horizontal="left" vertical="top"/>
    </xf>
    <xf numFmtId="166" fontId="0" fillId="4" borderId="28" xfId="0" applyNumberFormat="1" applyFill="1" applyBorder="1" applyAlignment="1">
      <alignment horizontal="left" vertical="top" wrapText="1"/>
    </xf>
    <xf numFmtId="166" fontId="0" fillId="2" borderId="28" xfId="0" applyNumberFormat="1" applyFill="1" applyBorder="1" applyAlignment="1">
      <alignment horizontal="left" vertical="top" wrapText="1"/>
    </xf>
    <xf numFmtId="0" fontId="7" fillId="4" borderId="58" xfId="0" applyFont="1" applyFill="1" applyBorder="1" applyAlignment="1">
      <alignment horizontal="left" vertical="top" wrapText="1"/>
    </xf>
    <xf numFmtId="44" fontId="7" fillId="6" borderId="29" xfId="0" applyNumberFormat="1" applyFont="1" applyFill="1" applyBorder="1" applyAlignment="1">
      <alignment horizontal="left" vertical="top" wrapText="1"/>
    </xf>
    <xf numFmtId="44" fontId="7" fillId="6" borderId="28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66" fontId="0" fillId="9" borderId="31" xfId="0" applyNumberFormat="1" applyFill="1" applyBorder="1" applyAlignment="1">
      <alignment horizontal="left" vertical="top" wrapText="1"/>
    </xf>
    <xf numFmtId="44" fontId="0" fillId="9" borderId="63" xfId="0" applyNumberFormat="1" applyFill="1" applyBorder="1" applyAlignment="1">
      <alignment horizontal="left" vertical="top" wrapText="1"/>
    </xf>
    <xf numFmtId="44" fontId="0" fillId="9" borderId="29" xfId="0" applyNumberFormat="1" applyFill="1" applyBorder="1" applyAlignment="1">
      <alignment horizontal="left" vertical="top" wrapText="1"/>
    </xf>
    <xf numFmtId="166" fontId="0" fillId="9" borderId="29" xfId="0" applyNumberFormat="1" applyFill="1" applyBorder="1" applyAlignment="1">
      <alignment horizontal="left" vertical="top" wrapText="1"/>
    </xf>
    <xf numFmtId="44" fontId="6" fillId="9" borderId="29" xfId="1" applyFont="1" applyFill="1" applyBorder="1" applyAlignment="1">
      <alignment horizontal="left" vertical="top" wrapText="1"/>
    </xf>
    <xf numFmtId="166" fontId="0" fillId="9" borderId="30" xfId="0" applyNumberFormat="1" applyFill="1" applyBorder="1" applyAlignment="1">
      <alignment horizontal="left" vertical="top" wrapText="1"/>
    </xf>
    <xf numFmtId="44" fontId="12" fillId="0" borderId="23" xfId="0" applyNumberFormat="1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7" fillId="4" borderId="12" xfId="0" applyFont="1" applyFill="1" applyBorder="1" applyAlignment="1">
      <alignment horizontal="center" vertical="top" wrapText="1"/>
    </xf>
    <xf numFmtId="0" fontId="7" fillId="4" borderId="26" xfId="0" applyFont="1" applyFill="1" applyBorder="1" applyAlignment="1">
      <alignment horizontal="center" vertical="top" wrapText="1"/>
    </xf>
    <xf numFmtId="0" fontId="7" fillId="4" borderId="22" xfId="0" applyFont="1" applyFill="1" applyBorder="1" applyAlignment="1">
      <alignment horizontal="left" vertical="top" wrapText="1"/>
    </xf>
    <xf numFmtId="0" fontId="7" fillId="4" borderId="12" xfId="0" applyFont="1" applyFill="1" applyBorder="1" applyAlignment="1">
      <alignment vertical="top" wrapText="1"/>
    </xf>
    <xf numFmtId="0" fontId="7" fillId="4" borderId="26" xfId="0" applyFont="1" applyFill="1" applyBorder="1" applyAlignment="1">
      <alignment vertical="top" wrapText="1"/>
    </xf>
    <xf numFmtId="0" fontId="12" fillId="0" borderId="23" xfId="0" applyFont="1" applyBorder="1" applyAlignment="1">
      <alignment horizontal="center" vertical="top" wrapText="1"/>
    </xf>
    <xf numFmtId="14" fontId="6" fillId="2" borderId="28" xfId="1" applyNumberFormat="1" applyFont="1" applyFill="1" applyBorder="1" applyAlignment="1">
      <alignment horizontal="left" vertical="top" wrapText="1"/>
    </xf>
    <xf numFmtId="164" fontId="7" fillId="6" borderId="29" xfId="1" applyNumberFormat="1" applyFont="1" applyFill="1" applyBorder="1" applyAlignment="1">
      <alignment horizontal="left" vertical="top" wrapText="1"/>
    </xf>
    <xf numFmtId="164" fontId="7" fillId="6" borderId="28" xfId="0" applyNumberFormat="1" applyFont="1" applyFill="1" applyBorder="1" applyAlignment="1">
      <alignment horizontal="left" vertical="top" wrapText="1"/>
    </xf>
    <xf numFmtId="44" fontId="0" fillId="9" borderId="28" xfId="1" applyFont="1" applyFill="1" applyBorder="1" applyAlignment="1">
      <alignment horizontal="left" vertical="top" wrapText="1"/>
    </xf>
    <xf numFmtId="6" fontId="0" fillId="9" borderId="28" xfId="1" applyNumberFormat="1" applyFont="1" applyFill="1" applyBorder="1" applyAlignment="1">
      <alignment horizontal="left" vertical="top" wrapText="1"/>
    </xf>
    <xf numFmtId="166" fontId="0" fillId="2" borderId="29" xfId="0" applyNumberFormat="1" applyFill="1" applyBorder="1" applyAlignment="1">
      <alignment horizontal="left" vertical="top" wrapText="1"/>
    </xf>
    <xf numFmtId="49" fontId="0" fillId="16" borderId="29" xfId="0" applyNumberFormat="1" applyFill="1" applyBorder="1" applyAlignment="1">
      <alignment horizontal="left" vertical="top" wrapText="1"/>
    </xf>
    <xf numFmtId="49" fontId="0" fillId="16" borderId="28" xfId="0" applyNumberFormat="1" applyFill="1" applyBorder="1" applyAlignment="1">
      <alignment horizontal="left" vertical="top" wrapText="1"/>
    </xf>
    <xf numFmtId="0" fontId="0" fillId="16" borderId="28" xfId="0" applyFill="1" applyBorder="1" applyAlignment="1">
      <alignment horizontal="left" vertical="top" wrapText="1"/>
    </xf>
    <xf numFmtId="49" fontId="0" fillId="9" borderId="50" xfId="0" applyNumberFormat="1" applyFill="1" applyBorder="1" applyAlignment="1">
      <alignment horizontal="left" vertical="top" wrapText="1"/>
    </xf>
    <xf numFmtId="49" fontId="0" fillId="9" borderId="38" xfId="0" applyNumberFormat="1" applyFill="1" applyBorder="1" applyAlignment="1">
      <alignment horizontal="left" vertical="top" wrapText="1"/>
    </xf>
    <xf numFmtId="166" fontId="0" fillId="9" borderId="32" xfId="0" applyNumberFormat="1" applyFill="1" applyBorder="1" applyAlignment="1">
      <alignment horizontal="left" vertical="top" wrapText="1"/>
    </xf>
    <xf numFmtId="44" fontId="6" fillId="9" borderId="32" xfId="1" applyFont="1" applyFill="1" applyBorder="1" applyAlignment="1">
      <alignment horizontal="left" vertical="top" wrapText="1"/>
    </xf>
    <xf numFmtId="166" fontId="0" fillId="9" borderId="33" xfId="0" applyNumberFormat="1" applyFill="1" applyBorder="1" applyAlignment="1">
      <alignment horizontal="left" vertical="top" wrapText="1"/>
    </xf>
    <xf numFmtId="49" fontId="0" fillId="9" borderId="32" xfId="0" applyNumberFormat="1" applyFill="1" applyBorder="1" applyAlignment="1">
      <alignment horizontal="left" vertical="top" wrapText="1"/>
    </xf>
    <xf numFmtId="49" fontId="17" fillId="9" borderId="32" xfId="0" applyNumberFormat="1" applyFont="1" applyFill="1" applyBorder="1" applyAlignment="1">
      <alignment horizontal="left" vertical="top" wrapText="1"/>
    </xf>
    <xf numFmtId="49" fontId="0" fillId="9" borderId="0" xfId="0" applyNumberFormat="1" applyFill="1" applyAlignment="1">
      <alignment horizontal="left" vertical="top" wrapText="1"/>
    </xf>
    <xf numFmtId="49" fontId="18" fillId="9" borderId="32" xfId="2" applyNumberFormat="1" applyFill="1" applyBorder="1" applyAlignment="1">
      <alignment horizontal="left" vertical="top" wrapText="1"/>
    </xf>
    <xf numFmtId="0" fontId="16" fillId="0" borderId="20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7" fillId="6" borderId="49" xfId="0" applyFont="1" applyFill="1" applyBorder="1" applyAlignment="1">
      <alignment horizontal="left" vertical="top" wrapText="1"/>
    </xf>
    <xf numFmtId="0" fontId="7" fillId="6" borderId="14" xfId="0" applyFont="1" applyFill="1" applyBorder="1" applyAlignment="1">
      <alignment horizontal="left" vertical="top" wrapText="1"/>
    </xf>
    <xf numFmtId="0" fontId="7" fillId="6" borderId="50" xfId="0" applyFont="1" applyFill="1" applyBorder="1" applyAlignment="1">
      <alignment horizontal="left" vertical="top" wrapText="1"/>
    </xf>
    <xf numFmtId="0" fontId="7" fillId="6" borderId="37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7" fillId="6" borderId="38" xfId="0" applyFont="1" applyFill="1" applyBorder="1" applyAlignment="1">
      <alignment horizontal="left" vertical="top" wrapText="1"/>
    </xf>
    <xf numFmtId="0" fontId="7" fillId="4" borderId="20" xfId="0" applyFont="1" applyFill="1" applyBorder="1" applyAlignment="1">
      <alignment horizontal="center" vertical="top" wrapText="1"/>
    </xf>
    <xf numFmtId="0" fontId="7" fillId="4" borderId="12" xfId="0" applyFont="1" applyFill="1" applyBorder="1" applyAlignment="1">
      <alignment horizontal="center" vertical="top" wrapText="1"/>
    </xf>
    <xf numFmtId="0" fontId="7" fillId="6" borderId="49" xfId="0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horizontal="right" vertical="center" wrapText="1"/>
    </xf>
    <xf numFmtId="0" fontId="7" fillId="6" borderId="50" xfId="0" applyFont="1" applyFill="1" applyBorder="1" applyAlignment="1">
      <alignment horizontal="right" vertical="center" wrapText="1"/>
    </xf>
    <xf numFmtId="0" fontId="7" fillId="6" borderId="37" xfId="0" applyFont="1" applyFill="1" applyBorder="1" applyAlignment="1">
      <alignment horizontal="right" vertical="center" wrapText="1"/>
    </xf>
    <xf numFmtId="0" fontId="7" fillId="6" borderId="1" xfId="0" applyFont="1" applyFill="1" applyBorder="1" applyAlignment="1">
      <alignment horizontal="right" vertical="center" wrapText="1"/>
    </xf>
    <xf numFmtId="0" fontId="7" fillId="6" borderId="38" xfId="0" applyFont="1" applyFill="1" applyBorder="1" applyAlignment="1">
      <alignment horizontal="righ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7" fillId="4" borderId="20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7" fillId="6" borderId="29" xfId="0" applyFont="1" applyFill="1" applyBorder="1" applyAlignment="1">
      <alignment horizontal="right"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7" fillId="4" borderId="20" xfId="0" applyFont="1" applyFill="1" applyBorder="1" applyAlignment="1">
      <alignment horizontal="left" vertical="top" wrapText="1"/>
    </xf>
    <xf numFmtId="0" fontId="7" fillId="4" borderId="12" xfId="0" applyFont="1" applyFill="1" applyBorder="1" applyAlignment="1">
      <alignment horizontal="left" vertical="top" wrapText="1"/>
    </xf>
    <xf numFmtId="0" fontId="7" fillId="4" borderId="26" xfId="0" applyFont="1" applyFill="1" applyBorder="1" applyAlignment="1">
      <alignment horizontal="left" vertical="top" wrapText="1"/>
    </xf>
    <xf numFmtId="0" fontId="7" fillId="6" borderId="49" xfId="0" applyFont="1" applyFill="1" applyBorder="1" applyAlignment="1">
      <alignment horizontal="right" vertical="top" wrapText="1"/>
    </xf>
    <xf numFmtId="0" fontId="7" fillId="6" borderId="14" xfId="0" applyFont="1" applyFill="1" applyBorder="1" applyAlignment="1">
      <alignment horizontal="right" vertical="top" wrapText="1"/>
    </xf>
    <xf numFmtId="0" fontId="7" fillId="6" borderId="50" xfId="0" applyFont="1" applyFill="1" applyBorder="1" applyAlignment="1">
      <alignment horizontal="right" vertical="top" wrapText="1"/>
    </xf>
    <xf numFmtId="0" fontId="7" fillId="6" borderId="37" xfId="0" applyFont="1" applyFill="1" applyBorder="1" applyAlignment="1">
      <alignment horizontal="right" vertical="top" wrapText="1"/>
    </xf>
    <xf numFmtId="0" fontId="7" fillId="6" borderId="1" xfId="0" applyFont="1" applyFill="1" applyBorder="1" applyAlignment="1">
      <alignment horizontal="right" vertical="top" wrapText="1"/>
    </xf>
    <xf numFmtId="0" fontId="7" fillId="6" borderId="38" xfId="0" applyFont="1" applyFill="1" applyBorder="1" applyAlignment="1">
      <alignment horizontal="right" vertical="top" wrapText="1"/>
    </xf>
    <xf numFmtId="0" fontId="16" fillId="0" borderId="62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7" fillId="4" borderId="10" xfId="0" applyFont="1" applyFill="1" applyBorder="1" applyAlignment="1">
      <alignment horizontal="left" vertical="top" wrapText="1"/>
    </xf>
    <xf numFmtId="0" fontId="7" fillId="4" borderId="62" xfId="0" applyFont="1" applyFill="1" applyBorder="1" applyAlignment="1">
      <alignment horizontal="left" vertical="top" wrapText="1"/>
    </xf>
    <xf numFmtId="0" fontId="7" fillId="4" borderId="41" xfId="0" applyFont="1" applyFill="1" applyBorder="1" applyAlignment="1">
      <alignment horizontal="left" vertical="top" wrapText="1"/>
    </xf>
    <xf numFmtId="166" fontId="0" fillId="0" borderId="5" xfId="0" applyNumberFormat="1" applyBorder="1" applyAlignment="1">
      <alignment horizontal="left" vertical="top" wrapText="1"/>
    </xf>
    <xf numFmtId="166" fontId="0" fillId="0" borderId="0" xfId="0" applyNumberFormat="1" applyAlignment="1">
      <alignment horizontal="left" vertical="top" wrapText="1"/>
    </xf>
    <xf numFmtId="0" fontId="7" fillId="6" borderId="25" xfId="0" applyFont="1" applyFill="1" applyBorder="1" applyAlignment="1">
      <alignment horizontal="left" vertical="center" wrapText="1"/>
    </xf>
    <xf numFmtId="0" fontId="7" fillId="6" borderId="23" xfId="0" applyFont="1" applyFill="1" applyBorder="1" applyAlignment="1">
      <alignment horizontal="left" vertical="center" wrapText="1"/>
    </xf>
    <xf numFmtId="0" fontId="7" fillId="6" borderId="2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7" fillId="6" borderId="42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7" fillId="6" borderId="12" xfId="0" applyFont="1" applyFill="1" applyBorder="1" applyAlignment="1">
      <alignment horizontal="left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51" xfId="0" applyFont="1" applyFill="1" applyBorder="1" applyAlignment="1">
      <alignment horizontal="left" vertical="center" wrapText="1"/>
    </xf>
    <xf numFmtId="166" fontId="13" fillId="9" borderId="9" xfId="0" applyNumberFormat="1" applyFont="1" applyFill="1" applyBorder="1" applyAlignment="1">
      <alignment horizontal="left" vertical="top" wrapText="1"/>
    </xf>
    <xf numFmtId="166" fontId="13" fillId="9" borderId="13" xfId="0" applyNumberFormat="1" applyFont="1" applyFill="1" applyBorder="1" applyAlignment="1">
      <alignment horizontal="left" vertical="top" wrapText="1"/>
    </xf>
    <xf numFmtId="166" fontId="13" fillId="9" borderId="22" xfId="0" applyNumberFormat="1" applyFont="1" applyFill="1" applyBorder="1" applyAlignment="1">
      <alignment horizontal="left" vertical="top" wrapText="1"/>
    </xf>
    <xf numFmtId="0" fontId="0" fillId="11" borderId="36" xfId="0" applyFill="1" applyBorder="1" applyAlignment="1">
      <alignment horizontal="left" vertical="center" wrapText="1"/>
    </xf>
    <xf numFmtId="0" fontId="0" fillId="11" borderId="3" xfId="0" applyFill="1" applyBorder="1" applyAlignment="1">
      <alignment horizontal="left" vertical="center" wrapText="1"/>
    </xf>
    <xf numFmtId="0" fontId="0" fillId="11" borderId="40" xfId="0" applyFill="1" applyBorder="1" applyAlignment="1">
      <alignment horizontal="left" vertical="center" wrapText="1"/>
    </xf>
    <xf numFmtId="0" fontId="0" fillId="11" borderId="37" xfId="0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 wrapText="1"/>
    </xf>
    <xf numFmtId="0" fontId="0" fillId="11" borderId="38" xfId="0" applyFill="1" applyBorder="1" applyAlignment="1">
      <alignment horizontal="left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6" borderId="44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12" fillId="6" borderId="17" xfId="0" applyFont="1" applyFill="1" applyBorder="1" applyAlignment="1">
      <alignment horizontal="left" vertical="center" wrapText="1"/>
    </xf>
    <xf numFmtId="0" fontId="12" fillId="6" borderId="6" xfId="0" applyFont="1" applyFill="1" applyBorder="1" applyAlignment="1">
      <alignment horizontal="left" vertical="center" wrapText="1"/>
    </xf>
    <xf numFmtId="0" fontId="12" fillId="6" borderId="25" xfId="0" applyFont="1" applyFill="1" applyBorder="1" applyAlignment="1">
      <alignment horizontal="left" vertical="center" wrapText="1"/>
    </xf>
    <xf numFmtId="0" fontId="12" fillId="6" borderId="23" xfId="0" applyFont="1" applyFill="1" applyBorder="1" applyAlignment="1">
      <alignment horizontal="left" vertical="center" wrapText="1"/>
    </xf>
    <xf numFmtId="0" fontId="12" fillId="4" borderId="20" xfId="0" applyFont="1" applyFill="1" applyBorder="1" applyAlignment="1">
      <alignment horizontal="left" vertical="center" wrapText="1"/>
    </xf>
    <xf numFmtId="0" fontId="12" fillId="4" borderId="12" xfId="0" applyFont="1" applyFill="1" applyBorder="1" applyAlignment="1">
      <alignment horizontal="left" vertical="center" wrapText="1"/>
    </xf>
    <xf numFmtId="0" fontId="12" fillId="4" borderId="26" xfId="0" applyFont="1" applyFill="1" applyBorder="1" applyAlignment="1">
      <alignment horizontal="left" vertical="center" wrapText="1"/>
    </xf>
    <xf numFmtId="0" fontId="13" fillId="3" borderId="28" xfId="0" applyFont="1" applyFill="1" applyBorder="1" applyAlignment="1">
      <alignment horizontal="left" vertical="center" wrapText="1"/>
    </xf>
    <xf numFmtId="0" fontId="13" fillId="3" borderId="17" xfId="0" applyFont="1" applyFill="1" applyBorder="1" applyAlignment="1">
      <alignment horizontal="left" vertical="center" wrapText="1"/>
    </xf>
    <xf numFmtId="0" fontId="0" fillId="3" borderId="42" xfId="0" applyFill="1" applyBorder="1" applyAlignment="1">
      <alignment horizontal="left" vertical="center" wrapText="1"/>
    </xf>
    <xf numFmtId="44" fontId="13" fillId="3" borderId="17" xfId="0" applyNumberFormat="1" applyFont="1" applyFill="1" applyBorder="1" applyAlignment="1">
      <alignment horizontal="left" vertical="center" wrapText="1"/>
    </xf>
    <xf numFmtId="44" fontId="7" fillId="6" borderId="25" xfId="0" applyNumberFormat="1" applyFont="1" applyFill="1" applyBorder="1" applyAlignment="1">
      <alignment horizontal="left" vertical="center" wrapText="1"/>
    </xf>
    <xf numFmtId="44" fontId="7" fillId="6" borderId="24" xfId="0" applyNumberFormat="1" applyFont="1" applyFill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13" fillId="3" borderId="19" xfId="0" applyFont="1" applyFill="1" applyBorder="1" applyAlignment="1">
      <alignment horizontal="left" vertical="center" wrapText="1"/>
    </xf>
    <xf numFmtId="0" fontId="0" fillId="3" borderId="43" xfId="0" applyFill="1" applyBorder="1" applyAlignment="1">
      <alignment horizontal="left" vertical="center" wrapText="1"/>
    </xf>
    <xf numFmtId="44" fontId="13" fillId="3" borderId="19" xfId="0" applyNumberFormat="1" applyFont="1" applyFill="1" applyBorder="1" applyAlignment="1">
      <alignment horizontal="left" vertical="center" wrapText="1"/>
    </xf>
    <xf numFmtId="0" fontId="12" fillId="6" borderId="20" xfId="0" applyFont="1" applyFill="1" applyBorder="1" applyAlignment="1">
      <alignment horizontal="left" vertical="center" wrapText="1"/>
    </xf>
    <xf numFmtId="0" fontId="12" fillId="6" borderId="12" xfId="0" applyFont="1" applyFill="1" applyBorder="1" applyAlignment="1">
      <alignment horizontal="left" vertical="center" wrapText="1"/>
    </xf>
    <xf numFmtId="0" fontId="12" fillId="6" borderId="26" xfId="0" applyFont="1" applyFill="1" applyBorder="1" applyAlignment="1">
      <alignment horizontal="left" vertical="center" wrapText="1"/>
    </xf>
    <xf numFmtId="166" fontId="12" fillId="6" borderId="20" xfId="0" applyNumberFormat="1" applyFont="1" applyFill="1" applyBorder="1" applyAlignment="1">
      <alignment horizontal="left" vertical="center" wrapText="1"/>
    </xf>
    <xf numFmtId="166" fontId="12" fillId="6" borderId="12" xfId="0" applyNumberFormat="1" applyFont="1" applyFill="1" applyBorder="1" applyAlignment="1">
      <alignment horizontal="left" vertical="center" wrapText="1"/>
    </xf>
    <xf numFmtId="166" fontId="12" fillId="6" borderId="26" xfId="0" applyNumberFormat="1" applyFont="1" applyFill="1" applyBorder="1" applyAlignment="1">
      <alignment horizontal="left" vertical="center" wrapText="1"/>
    </xf>
    <xf numFmtId="0" fontId="12" fillId="6" borderId="19" xfId="0" applyFont="1" applyFill="1" applyBorder="1" applyAlignment="1">
      <alignment horizontal="left" vertical="center" wrapText="1"/>
    </xf>
    <xf numFmtId="0" fontId="12" fillId="6" borderId="14" xfId="0" applyFont="1" applyFill="1" applyBorder="1" applyAlignment="1">
      <alignment horizontal="left" vertical="center" wrapText="1"/>
    </xf>
    <xf numFmtId="0" fontId="12" fillId="6" borderId="43" xfId="0" applyFont="1" applyFill="1" applyBorder="1" applyAlignment="1">
      <alignment horizontal="left" vertical="center" wrapText="1"/>
    </xf>
    <xf numFmtId="0" fontId="12" fillId="6" borderId="42" xfId="0" applyFont="1" applyFill="1" applyBorder="1" applyAlignment="1">
      <alignment horizontal="left" vertical="center" wrapText="1"/>
    </xf>
    <xf numFmtId="0" fontId="13" fillId="3" borderId="44" xfId="0" applyFont="1" applyFill="1" applyBorder="1" applyAlignment="1">
      <alignment horizontal="left" vertical="center" wrapText="1"/>
    </xf>
    <xf numFmtId="0" fontId="0" fillId="3" borderId="45" xfId="0" applyFill="1" applyBorder="1" applyAlignment="1">
      <alignment horizontal="left" vertical="center" wrapText="1"/>
    </xf>
    <xf numFmtId="44" fontId="13" fillId="3" borderId="44" xfId="0" applyNumberFormat="1" applyFont="1" applyFill="1" applyBorder="1" applyAlignment="1">
      <alignment horizontal="left" vertical="center" wrapText="1"/>
    </xf>
    <xf numFmtId="44" fontId="7" fillId="6" borderId="20" xfId="0" applyNumberFormat="1" applyFont="1" applyFill="1" applyBorder="1" applyAlignment="1">
      <alignment horizontal="left" vertical="center" wrapText="1"/>
    </xf>
    <xf numFmtId="44" fontId="7" fillId="6" borderId="26" xfId="0" applyNumberFormat="1" applyFont="1" applyFill="1" applyBorder="1" applyAlignment="1">
      <alignment horizontal="left" vertical="center" wrapText="1"/>
    </xf>
    <xf numFmtId="0" fontId="12" fillId="6" borderId="21" xfId="0" applyFont="1" applyFill="1" applyBorder="1" applyAlignment="1">
      <alignment horizontal="left" vertical="center" wrapText="1"/>
    </xf>
    <xf numFmtId="0" fontId="12" fillId="6" borderId="3" xfId="0" applyFont="1" applyFill="1" applyBorder="1" applyAlignment="1">
      <alignment horizontal="left" vertical="center" wrapText="1"/>
    </xf>
    <xf numFmtId="0" fontId="12" fillId="6" borderId="46" xfId="0" applyFont="1" applyFill="1" applyBorder="1" applyAlignment="1">
      <alignment horizontal="left" vertical="center" wrapText="1"/>
    </xf>
    <xf numFmtId="0" fontId="12" fillId="4" borderId="21" xfId="0" applyFont="1" applyFill="1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15" fontId="10" fillId="3" borderId="44" xfId="0" applyNumberFormat="1" applyFont="1" applyFill="1" applyBorder="1" applyAlignment="1">
      <alignment horizontal="center" vertical="center"/>
    </xf>
    <xf numFmtId="15" fontId="10" fillId="3" borderId="45" xfId="0" applyNumberFormat="1" applyFont="1" applyFill="1" applyBorder="1" applyAlignment="1">
      <alignment horizontal="center" vertical="center"/>
    </xf>
    <xf numFmtId="15" fontId="10" fillId="3" borderId="47" xfId="0" applyNumberFormat="1" applyFont="1" applyFill="1" applyBorder="1" applyAlignment="1">
      <alignment horizontal="center" vertical="center"/>
    </xf>
    <xf numFmtId="15" fontId="10" fillId="3" borderId="48" xfId="0" applyNumberFormat="1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left" vertical="center"/>
    </xf>
    <xf numFmtId="0" fontId="11" fillId="6" borderId="6" xfId="0" applyFont="1" applyFill="1" applyBorder="1" applyAlignment="1">
      <alignment horizontal="left" vertical="center"/>
    </xf>
    <xf numFmtId="0" fontId="11" fillId="6" borderId="42" xfId="0" applyFont="1" applyFill="1" applyBorder="1" applyAlignment="1">
      <alignment horizontal="left" vertical="center"/>
    </xf>
    <xf numFmtId="0" fontId="11" fillId="6" borderId="19" xfId="0" applyFont="1" applyFill="1" applyBorder="1" applyAlignment="1">
      <alignment horizontal="left" vertical="center"/>
    </xf>
    <xf numFmtId="0" fontId="11" fillId="6" borderId="14" xfId="0" applyFont="1" applyFill="1" applyBorder="1" applyAlignment="1">
      <alignment horizontal="left" vertical="center"/>
    </xf>
    <xf numFmtId="0" fontId="11" fillId="6" borderId="43" xfId="0" applyFont="1" applyFill="1" applyBorder="1" applyAlignment="1">
      <alignment horizontal="left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 vertical="center"/>
    </xf>
    <xf numFmtId="166" fontId="11" fillId="6" borderId="20" xfId="0" applyNumberFormat="1" applyFont="1" applyFill="1" applyBorder="1" applyAlignment="1">
      <alignment horizontal="center" vertical="center"/>
    </xf>
    <xf numFmtId="166" fontId="11" fillId="6" borderId="12" xfId="0" applyNumberFormat="1" applyFont="1" applyFill="1" applyBorder="1" applyAlignment="1">
      <alignment horizontal="center" vertical="center"/>
    </xf>
    <xf numFmtId="166" fontId="11" fillId="6" borderId="26" xfId="0" applyNumberFormat="1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11" fillId="6" borderId="26" xfId="0" applyFont="1" applyFill="1" applyBorder="1" applyAlignment="1">
      <alignment horizontal="center" vertical="center"/>
    </xf>
    <xf numFmtId="15" fontId="11" fillId="6" borderId="20" xfId="0" applyNumberFormat="1" applyFont="1" applyFill="1" applyBorder="1" applyAlignment="1">
      <alignment horizontal="center" vertical="center"/>
    </xf>
    <xf numFmtId="15" fontId="11" fillId="6" borderId="26" xfId="0" applyNumberFormat="1" applyFont="1" applyFill="1" applyBorder="1" applyAlignment="1">
      <alignment horizontal="center" vertical="center"/>
    </xf>
    <xf numFmtId="15" fontId="10" fillId="3" borderId="17" xfId="0" applyNumberFormat="1" applyFont="1" applyFill="1" applyBorder="1" applyAlignment="1">
      <alignment horizontal="center" vertical="center"/>
    </xf>
    <xf numFmtId="15" fontId="10" fillId="3" borderId="42" xfId="0" applyNumberFormat="1" applyFont="1" applyFill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am3s3dwards@hotmail.com" TargetMode="External"/><Relationship Id="rId1" Type="http://schemas.openxmlformats.org/officeDocument/2006/relationships/hyperlink" Target="mailto:education@haslemeremuseum.co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C1790-2DA9-478F-9635-7AA25B801615}">
  <dimension ref="A1:P32"/>
  <sheetViews>
    <sheetView topLeftCell="A4" workbookViewId="0">
      <selection activeCell="H11" sqref="H11"/>
    </sheetView>
  </sheetViews>
  <sheetFormatPr defaultColWidth="9.44140625" defaultRowHeight="13.2" x14ac:dyDescent="0.25"/>
  <cols>
    <col min="1" max="1" width="15.6640625" style="690" customWidth="1"/>
    <col min="2" max="2" width="13.109375" style="690" customWidth="1"/>
    <col min="3" max="3" width="36" style="690" customWidth="1"/>
    <col min="4" max="4" width="64" style="690" customWidth="1"/>
    <col min="5" max="5" width="13.109375" style="690" customWidth="1"/>
    <col min="6" max="6" width="11.109375" style="691" customWidth="1"/>
    <col min="7" max="7" width="14.109375" style="690" customWidth="1"/>
    <col min="8" max="8" width="11.44140625" style="690" bestFit="1" customWidth="1"/>
    <col min="9" max="9" width="11.5546875" style="690" customWidth="1"/>
    <col min="10" max="10" width="12" style="690" customWidth="1"/>
    <col min="11" max="11" width="14.109375" style="690" customWidth="1"/>
    <col min="12" max="12" width="19.33203125" style="690" bestFit="1" customWidth="1"/>
    <col min="13" max="14" width="11.44140625" style="690" bestFit="1" customWidth="1"/>
    <col min="15" max="15" width="31.33203125" style="690" customWidth="1"/>
    <col min="16" max="16" width="22.88671875" style="690" customWidth="1"/>
    <col min="17" max="17" width="16.5546875" style="690" customWidth="1"/>
    <col min="18" max="16384" width="9.44140625" style="690"/>
  </cols>
  <sheetData>
    <row r="1" spans="1:16" ht="32.25" customHeight="1" thickBot="1" x14ac:dyDescent="0.3">
      <c r="A1" s="724" t="s">
        <v>742</v>
      </c>
      <c r="B1" s="725"/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725"/>
      <c r="O1" s="699"/>
      <c r="P1" s="699"/>
    </row>
    <row r="2" spans="1:16" ht="24.75" customHeight="1" thickBot="1" x14ac:dyDescent="0.3">
      <c r="A2" s="732" t="s">
        <v>741</v>
      </c>
      <c r="B2" s="733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00"/>
      <c r="P2" s="701"/>
    </row>
    <row r="3" spans="1:16" ht="66.599999999999994" thickBot="1" x14ac:dyDescent="0.3">
      <c r="A3" s="702" t="s">
        <v>724</v>
      </c>
      <c r="B3" s="702" t="s">
        <v>769</v>
      </c>
      <c r="C3" s="702" t="s">
        <v>604</v>
      </c>
      <c r="D3" s="702" t="s">
        <v>605</v>
      </c>
      <c r="E3" s="702" t="s">
        <v>315</v>
      </c>
      <c r="F3" s="702" t="s">
        <v>110</v>
      </c>
      <c r="G3" s="702" t="s">
        <v>653</v>
      </c>
      <c r="H3" s="702" t="s">
        <v>571</v>
      </c>
      <c r="I3" s="702" t="s">
        <v>112</v>
      </c>
      <c r="J3" s="702" t="s">
        <v>113</v>
      </c>
      <c r="K3" s="702" t="s">
        <v>725</v>
      </c>
      <c r="L3" s="702" t="s">
        <v>726</v>
      </c>
      <c r="M3" s="702" t="s">
        <v>114</v>
      </c>
      <c r="N3" s="702" t="s">
        <v>115</v>
      </c>
      <c r="O3" s="702" t="s">
        <v>116</v>
      </c>
      <c r="P3" s="702" t="s">
        <v>563</v>
      </c>
    </row>
    <row r="4" spans="1:16" s="562" customFormat="1" ht="39.6" x14ac:dyDescent="0.25">
      <c r="A4" s="462" t="s">
        <v>758</v>
      </c>
      <c r="B4" s="462" t="s">
        <v>774</v>
      </c>
      <c r="C4" s="572" t="s">
        <v>584</v>
      </c>
      <c r="D4" s="465" t="s">
        <v>759</v>
      </c>
      <c r="E4" s="465">
        <v>2000</v>
      </c>
      <c r="F4" s="465"/>
      <c r="G4" s="466"/>
      <c r="H4" s="466"/>
      <c r="I4" s="466"/>
      <c r="J4" s="695"/>
      <c r="K4" s="466"/>
      <c r="L4" s="466"/>
      <c r="M4" s="573"/>
      <c r="N4" s="466"/>
      <c r="O4" s="466" t="s">
        <v>740</v>
      </c>
      <c r="P4" s="692"/>
    </row>
    <row r="5" spans="1:16" ht="39.6" x14ac:dyDescent="0.25">
      <c r="A5" s="716" t="s">
        <v>766</v>
      </c>
      <c r="B5" s="716" t="s">
        <v>775</v>
      </c>
      <c r="C5" s="572" t="s">
        <v>767</v>
      </c>
      <c r="D5" s="465" t="s">
        <v>768</v>
      </c>
      <c r="E5" s="465">
        <v>30000</v>
      </c>
      <c r="F5" s="465"/>
      <c r="G5" s="466"/>
      <c r="H5" s="466"/>
      <c r="I5" s="466"/>
      <c r="J5" s="695"/>
      <c r="K5" s="466"/>
      <c r="L5" s="466"/>
      <c r="M5" s="573"/>
      <c r="N5" s="466"/>
      <c r="O5" s="466" t="s">
        <v>740</v>
      </c>
      <c r="P5" s="692"/>
    </row>
    <row r="6" spans="1:16" ht="28.5" customHeight="1" x14ac:dyDescent="0.25">
      <c r="A6" s="715" t="s">
        <v>763</v>
      </c>
      <c r="B6" s="715" t="s">
        <v>710</v>
      </c>
      <c r="C6" s="720" t="s">
        <v>617</v>
      </c>
      <c r="D6" s="465" t="s">
        <v>618</v>
      </c>
      <c r="E6" s="465">
        <v>4830</v>
      </c>
      <c r="F6" s="465"/>
      <c r="G6" s="466"/>
      <c r="H6" s="466"/>
      <c r="I6" s="466"/>
      <c r="J6" s="695"/>
      <c r="K6" s="466"/>
      <c r="L6" s="466"/>
      <c r="M6" s="573"/>
      <c r="N6" s="466"/>
      <c r="O6" s="466" t="s">
        <v>740</v>
      </c>
      <c r="P6" s="692"/>
    </row>
    <row r="7" spans="1:16" ht="26.4" x14ac:dyDescent="0.25">
      <c r="A7" s="722" t="s">
        <v>777</v>
      </c>
      <c r="B7" s="720" t="s">
        <v>780</v>
      </c>
      <c r="C7" s="465" t="s">
        <v>778</v>
      </c>
      <c r="D7" s="465" t="s">
        <v>779</v>
      </c>
      <c r="E7" s="465">
        <v>12500</v>
      </c>
      <c r="F7" s="465"/>
      <c r="G7" s="466"/>
      <c r="H7" s="466"/>
      <c r="I7" s="466"/>
      <c r="J7" s="695"/>
      <c r="K7" s="466"/>
      <c r="L7" s="466"/>
      <c r="M7" s="573"/>
      <c r="N7" s="466"/>
      <c r="O7" s="466" t="s">
        <v>781</v>
      </c>
      <c r="P7" s="692"/>
    </row>
    <row r="8" spans="1:16" ht="26.4" x14ac:dyDescent="0.25">
      <c r="A8" s="462" t="s">
        <v>757</v>
      </c>
      <c r="B8" s="720" t="s">
        <v>773</v>
      </c>
      <c r="C8" s="572" t="s">
        <v>625</v>
      </c>
      <c r="D8" s="572" t="s">
        <v>756</v>
      </c>
      <c r="E8" s="572">
        <v>10000</v>
      </c>
      <c r="F8" s="572"/>
      <c r="G8" s="717"/>
      <c r="H8" s="717"/>
      <c r="I8" s="717"/>
      <c r="J8" s="466"/>
      <c r="K8" s="717"/>
      <c r="L8" s="717"/>
      <c r="M8" s="718"/>
      <c r="N8" s="717"/>
      <c r="O8" s="717" t="s">
        <v>740</v>
      </c>
      <c r="P8" s="719"/>
    </row>
    <row r="9" spans="1:16" ht="39.6" x14ac:dyDescent="0.25">
      <c r="A9" s="720" t="s">
        <v>755</v>
      </c>
      <c r="B9" s="720" t="s">
        <v>709</v>
      </c>
      <c r="C9" s="572" t="s">
        <v>597</v>
      </c>
      <c r="D9" s="572" t="s">
        <v>492</v>
      </c>
      <c r="E9" s="572">
        <v>5000</v>
      </c>
      <c r="F9" s="572"/>
      <c r="G9" s="717"/>
      <c r="H9" s="717"/>
      <c r="I9" s="717"/>
      <c r="J9" s="717"/>
      <c r="K9" s="717"/>
      <c r="L9" s="717"/>
      <c r="M9" s="718"/>
      <c r="N9" s="717"/>
      <c r="O9" s="717" t="s">
        <v>740</v>
      </c>
      <c r="P9" s="719"/>
    </row>
    <row r="10" spans="1:16" ht="26.4" x14ac:dyDescent="0.25">
      <c r="A10" s="720" t="s">
        <v>764</v>
      </c>
      <c r="B10" s="723" t="s">
        <v>711</v>
      </c>
      <c r="C10" s="720" t="s">
        <v>612</v>
      </c>
      <c r="D10" s="572" t="s">
        <v>765</v>
      </c>
      <c r="E10" s="572">
        <v>140000</v>
      </c>
      <c r="F10" s="572"/>
      <c r="G10" s="717"/>
      <c r="H10" s="717"/>
      <c r="I10" s="717"/>
      <c r="J10" s="717"/>
      <c r="K10" s="717"/>
      <c r="L10" s="717"/>
      <c r="M10" s="718"/>
      <c r="N10" s="717"/>
      <c r="O10" s="717" t="s">
        <v>740</v>
      </c>
      <c r="P10" s="719"/>
    </row>
    <row r="11" spans="1:16" ht="26.4" x14ac:dyDescent="0.25">
      <c r="A11" s="721" t="s">
        <v>752</v>
      </c>
      <c r="B11" s="462" t="s">
        <v>772</v>
      </c>
      <c r="C11" s="572" t="s">
        <v>753</v>
      </c>
      <c r="D11" s="572" t="s">
        <v>754</v>
      </c>
      <c r="E11" s="572">
        <v>20000</v>
      </c>
      <c r="F11" s="572"/>
      <c r="G11" s="717"/>
      <c r="H11" s="717"/>
      <c r="I11" s="717"/>
      <c r="J11" s="717"/>
      <c r="K11" s="717"/>
      <c r="L11" s="717"/>
      <c r="M11" s="718"/>
      <c r="N11" s="717"/>
      <c r="O11" s="717" t="s">
        <v>740</v>
      </c>
      <c r="P11" s="719"/>
    </row>
    <row r="12" spans="1:16" ht="39" customHeight="1" x14ac:dyDescent="0.25">
      <c r="A12" s="720" t="s">
        <v>745</v>
      </c>
      <c r="B12" s="720" t="s">
        <v>771</v>
      </c>
      <c r="C12" s="572" t="s">
        <v>746</v>
      </c>
      <c r="D12" s="572" t="s">
        <v>747</v>
      </c>
      <c r="E12" s="572">
        <v>500</v>
      </c>
      <c r="F12" s="572"/>
      <c r="G12" s="717"/>
      <c r="H12" s="717"/>
      <c r="I12" s="717"/>
      <c r="J12" s="717"/>
      <c r="K12" s="717"/>
      <c r="L12" s="717"/>
      <c r="M12" s="718"/>
      <c r="N12" s="717"/>
      <c r="O12" s="717" t="s">
        <v>740</v>
      </c>
      <c r="P12" s="719"/>
    </row>
    <row r="13" spans="1:16" ht="39" customHeight="1" x14ac:dyDescent="0.25">
      <c r="A13" s="720" t="s">
        <v>760</v>
      </c>
      <c r="B13" s="720" t="s">
        <v>776</v>
      </c>
      <c r="C13" s="572" t="s">
        <v>761</v>
      </c>
      <c r="D13" s="572" t="s">
        <v>762</v>
      </c>
      <c r="E13" s="572">
        <v>10000</v>
      </c>
      <c r="F13" s="572"/>
      <c r="G13" s="717"/>
      <c r="H13" s="717"/>
      <c r="I13" s="717"/>
      <c r="J13" s="717"/>
      <c r="K13" s="717"/>
      <c r="L13" s="717"/>
      <c r="M13" s="718"/>
      <c r="N13" s="717"/>
      <c r="O13" s="717" t="s">
        <v>740</v>
      </c>
      <c r="P13" s="719"/>
    </row>
    <row r="14" spans="1:16" ht="26.4" x14ac:dyDescent="0.25">
      <c r="A14" s="462" t="s">
        <v>770</v>
      </c>
      <c r="B14" s="462" t="s">
        <v>711</v>
      </c>
      <c r="C14" s="465" t="s">
        <v>3</v>
      </c>
      <c r="D14" s="465" t="s">
        <v>619</v>
      </c>
      <c r="E14" s="465">
        <v>2500</v>
      </c>
      <c r="F14" s="465"/>
      <c r="G14" s="466"/>
      <c r="H14" s="466"/>
      <c r="I14" s="466"/>
      <c r="J14" s="466"/>
      <c r="K14" s="466"/>
      <c r="L14" s="466"/>
      <c r="M14" s="573"/>
      <c r="N14" s="466"/>
      <c r="O14" s="466" t="s">
        <v>740</v>
      </c>
      <c r="P14" s="692" t="s">
        <v>729</v>
      </c>
    </row>
    <row r="15" spans="1:16" ht="14.4" thickBot="1" x14ac:dyDescent="0.3">
      <c r="A15" s="582"/>
      <c r="B15" s="583"/>
      <c r="C15" s="705"/>
      <c r="D15" s="583"/>
      <c r="E15" s="698"/>
      <c r="F15" s="698">
        <f>SUM(F4:F5)</f>
        <v>0</v>
      </c>
      <c r="G15" s="583"/>
      <c r="H15" s="583"/>
      <c r="I15" s="585"/>
      <c r="J15" s="585"/>
      <c r="K15" s="586"/>
      <c r="L15" s="586"/>
      <c r="M15" s="586"/>
      <c r="N15" s="587"/>
      <c r="O15" s="588"/>
      <c r="P15" s="589"/>
    </row>
    <row r="16" spans="1:16" ht="13.8" thickBot="1" x14ac:dyDescent="0.3">
      <c r="A16" s="732" t="s">
        <v>122</v>
      </c>
      <c r="B16" s="733"/>
      <c r="C16" s="733"/>
      <c r="D16" s="733"/>
      <c r="E16" s="733"/>
      <c r="F16" s="733"/>
      <c r="G16" s="733"/>
      <c r="H16" s="733"/>
      <c r="I16" s="733"/>
      <c r="J16" s="733"/>
      <c r="K16" s="733"/>
      <c r="L16" s="733"/>
      <c r="M16" s="733"/>
      <c r="N16" s="733"/>
      <c r="O16" s="703"/>
      <c r="P16" s="704"/>
    </row>
    <row r="17" spans="1:16" ht="24" customHeight="1" x14ac:dyDescent="0.25">
      <c r="A17" s="551" t="s">
        <v>601</v>
      </c>
      <c r="B17" s="551"/>
      <c r="C17" s="687" t="s">
        <v>602</v>
      </c>
      <c r="D17" s="551" t="s">
        <v>281</v>
      </c>
      <c r="E17" s="591" t="s">
        <v>140</v>
      </c>
      <c r="F17" s="591" t="s">
        <v>315</v>
      </c>
      <c r="G17" s="551" t="s">
        <v>110</v>
      </c>
      <c r="H17" s="591" t="s">
        <v>653</v>
      </c>
      <c r="I17" s="551" t="s">
        <v>112</v>
      </c>
      <c r="J17" s="591" t="s">
        <v>113</v>
      </c>
      <c r="K17" s="551" t="s">
        <v>114</v>
      </c>
      <c r="L17" s="592" t="s">
        <v>147</v>
      </c>
      <c r="M17" s="591" t="s">
        <v>115</v>
      </c>
      <c r="N17" s="552" t="s">
        <v>116</v>
      </c>
      <c r="O17" s="551"/>
      <c r="P17" s="590"/>
    </row>
    <row r="18" spans="1:16" s="562" customFormat="1" ht="25.5" customHeight="1" x14ac:dyDescent="0.25">
      <c r="A18" s="593"/>
      <c r="B18" s="593"/>
      <c r="C18" s="461"/>
      <c r="D18" s="593"/>
      <c r="E18" s="593"/>
      <c r="F18" s="462"/>
      <c r="G18" s="462"/>
      <c r="H18" s="593"/>
      <c r="I18" s="466"/>
      <c r="J18" s="466"/>
      <c r="K18" s="466"/>
      <c r="L18" s="607"/>
      <c r="M18" s="657"/>
      <c r="N18" s="466"/>
      <c r="O18" s="466"/>
      <c r="P18" s="466"/>
    </row>
    <row r="19" spans="1:16" s="562" customFormat="1" ht="25.5" customHeight="1" x14ac:dyDescent="0.25">
      <c r="A19" s="593"/>
      <c r="B19" s="593"/>
      <c r="C19" s="461"/>
      <c r="D19" s="593"/>
      <c r="E19" s="593"/>
      <c r="F19" s="462"/>
      <c r="G19" s="462"/>
      <c r="H19" s="593"/>
      <c r="I19" s="466"/>
      <c r="J19" s="466"/>
      <c r="K19" s="466"/>
      <c r="L19" s="607"/>
      <c r="M19" s="657"/>
      <c r="N19" s="466"/>
      <c r="O19" s="466"/>
      <c r="P19" s="466"/>
    </row>
    <row r="20" spans="1:16" s="562" customFormat="1" ht="25.5" customHeight="1" x14ac:dyDescent="0.25">
      <c r="A20" s="593"/>
      <c r="B20" s="593"/>
      <c r="C20" s="461"/>
      <c r="D20" s="593"/>
      <c r="E20" s="593"/>
      <c r="F20" s="462"/>
      <c r="G20" s="462"/>
      <c r="H20" s="593"/>
      <c r="I20" s="466"/>
      <c r="J20" s="466"/>
      <c r="K20" s="466"/>
      <c r="L20" s="607"/>
      <c r="M20" s="657"/>
      <c r="N20" s="466"/>
      <c r="O20" s="466"/>
      <c r="P20" s="466"/>
    </row>
    <row r="21" spans="1:16" ht="12.75" customHeight="1" x14ac:dyDescent="0.25">
      <c r="A21" s="726" t="s">
        <v>119</v>
      </c>
      <c r="B21" s="727"/>
      <c r="C21" s="727"/>
      <c r="D21" s="727"/>
      <c r="E21" s="727"/>
      <c r="F21" s="727"/>
      <c r="G21" s="727"/>
      <c r="H21" s="728"/>
      <c r="I21" s="688">
        <f>SUM(H18:H18)</f>
        <v>0</v>
      </c>
      <c r="J21" s="616"/>
      <c r="K21" s="580"/>
      <c r="L21" s="580"/>
      <c r="M21" s="617"/>
      <c r="N21" s="617"/>
      <c r="O21" s="580"/>
    </row>
    <row r="22" spans="1:16" ht="13.5" customHeight="1" x14ac:dyDescent="0.25">
      <c r="A22" s="729" t="s">
        <v>552</v>
      </c>
      <c r="B22" s="730"/>
      <c r="C22" s="730"/>
      <c r="D22" s="730"/>
      <c r="E22" s="730"/>
      <c r="F22" s="730"/>
      <c r="G22" s="730"/>
      <c r="H22" s="731"/>
      <c r="I22" s="689"/>
      <c r="J22" s="616"/>
      <c r="K22" s="580"/>
      <c r="L22" s="580"/>
      <c r="M22" s="617"/>
      <c r="N22" s="617"/>
      <c r="O22" s="580"/>
    </row>
    <row r="24" spans="1:16" ht="13.8" thickBot="1" x14ac:dyDescent="0.3"/>
    <row r="25" spans="1:16" ht="13.8" thickBot="1" x14ac:dyDescent="0.3">
      <c r="A25" s="732" t="s">
        <v>404</v>
      </c>
      <c r="B25" s="733"/>
      <c r="C25" s="733"/>
      <c r="D25" s="733"/>
      <c r="E25" s="733"/>
      <c r="F25" s="733"/>
      <c r="G25" s="733"/>
      <c r="H25" s="733"/>
      <c r="I25" s="733"/>
      <c r="J25" s="733"/>
      <c r="K25" s="733"/>
      <c r="L25" s="733"/>
      <c r="M25" s="733"/>
      <c r="N25" s="733"/>
      <c r="O25" s="550"/>
      <c r="P25" s="557"/>
    </row>
    <row r="26" spans="1:16" ht="26.4" x14ac:dyDescent="0.25">
      <c r="A26" s="551" t="s">
        <v>601</v>
      </c>
      <c r="B26" s="551"/>
      <c r="C26" s="551"/>
      <c r="D26" s="551" t="s">
        <v>281</v>
      </c>
      <c r="E26" s="591" t="s">
        <v>140</v>
      </c>
      <c r="F26" s="591" t="s">
        <v>315</v>
      </c>
      <c r="G26" s="551" t="s">
        <v>110</v>
      </c>
      <c r="H26" s="591" t="s">
        <v>653</v>
      </c>
      <c r="I26" s="551" t="s">
        <v>112</v>
      </c>
      <c r="J26" s="591" t="s">
        <v>113</v>
      </c>
      <c r="K26" s="551" t="s">
        <v>114</v>
      </c>
      <c r="L26" s="592" t="s">
        <v>147</v>
      </c>
      <c r="M26" s="591" t="s">
        <v>115</v>
      </c>
      <c r="N26" s="552" t="s">
        <v>116</v>
      </c>
      <c r="O26" s="590"/>
      <c r="P26" s="590"/>
    </row>
    <row r="27" spans="1:16" x14ac:dyDescent="0.25">
      <c r="A27" s="460"/>
      <c r="B27" s="460"/>
      <c r="C27" s="460"/>
      <c r="D27" s="460"/>
      <c r="E27" s="460"/>
      <c r="F27" s="571"/>
      <c r="G27" s="460"/>
      <c r="H27" s="460"/>
      <c r="I27" s="460"/>
      <c r="J27" s="460"/>
      <c r="K27" s="460"/>
      <c r="L27" s="460"/>
      <c r="M27" s="460"/>
      <c r="N27" s="460"/>
      <c r="O27" s="460"/>
      <c r="P27" s="460"/>
    </row>
    <row r="28" spans="1:16" ht="12.75" customHeight="1" x14ac:dyDescent="0.25">
      <c r="A28" s="726" t="s">
        <v>119</v>
      </c>
      <c r="B28" s="727"/>
      <c r="C28" s="727"/>
      <c r="D28" s="727"/>
      <c r="E28" s="727"/>
      <c r="F28" s="727"/>
      <c r="G28" s="727"/>
      <c r="H28" s="728"/>
      <c r="I28" s="624"/>
      <c r="K28" s="580"/>
      <c r="L28" s="580"/>
      <c r="M28" s="580"/>
      <c r="N28" s="617"/>
      <c r="O28" s="617"/>
      <c r="P28" s="580"/>
    </row>
    <row r="29" spans="1:16" ht="12.75" customHeight="1" x14ac:dyDescent="0.25">
      <c r="A29" s="729" t="s">
        <v>551</v>
      </c>
      <c r="B29" s="730"/>
      <c r="C29" s="730"/>
      <c r="D29" s="730"/>
      <c r="E29" s="730"/>
      <c r="F29" s="730"/>
      <c r="G29" s="730"/>
      <c r="H29" s="731"/>
      <c r="I29" s="625" t="s">
        <v>739</v>
      </c>
      <c r="K29" s="580"/>
      <c r="L29" s="580"/>
      <c r="M29" s="580"/>
      <c r="N29" s="617"/>
      <c r="O29" s="617"/>
      <c r="P29" s="580"/>
    </row>
    <row r="32" spans="1:16" ht="52.8" x14ac:dyDescent="0.25">
      <c r="A32" s="690" t="s">
        <v>744</v>
      </c>
    </row>
  </sheetData>
  <sortState xmlns:xlrd2="http://schemas.microsoft.com/office/spreadsheetml/2017/richdata2" ref="A4:Q14">
    <sortCondition ref="C4:C14"/>
  </sortState>
  <mergeCells count="8">
    <mergeCell ref="A28:H28"/>
    <mergeCell ref="A29:H29"/>
    <mergeCell ref="A1:N1"/>
    <mergeCell ref="A2:N2"/>
    <mergeCell ref="A16:N16"/>
    <mergeCell ref="A21:H21"/>
    <mergeCell ref="A22:H22"/>
    <mergeCell ref="A25:N25"/>
  </mergeCells>
  <phoneticPr fontId="5" type="noConversion"/>
  <hyperlinks>
    <hyperlink ref="B9" r:id="rId1" xr:uid="{04DB94A2-0898-45AC-9E80-7A07211F4BAF}"/>
    <hyperlink ref="B10" r:id="rId2" xr:uid="{B08A762D-E57A-4965-AF83-F01488BC36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C6DB9-733E-437D-9467-B5C291F1E0B4}">
  <sheetPr>
    <pageSetUpPr fitToPage="1"/>
  </sheetPr>
  <dimension ref="A1:P28"/>
  <sheetViews>
    <sheetView tabSelected="1" topLeftCell="A14" workbookViewId="0">
      <selection activeCell="O28" sqref="A1:O28"/>
    </sheetView>
  </sheetViews>
  <sheetFormatPr defaultColWidth="9.44140625" defaultRowHeight="13.2" x14ac:dyDescent="0.25"/>
  <cols>
    <col min="1" max="1" width="15.6640625" style="690" customWidth="1"/>
    <col min="2" max="2" width="14.44140625" style="690" customWidth="1"/>
    <col min="3" max="3" width="16.5546875" style="690" customWidth="1"/>
    <col min="4" max="4" width="13.109375" style="690" customWidth="1"/>
    <col min="5" max="5" width="11.109375" style="691" customWidth="1"/>
    <col min="6" max="6" width="14.109375" style="690" customWidth="1"/>
    <col min="7" max="7" width="11.44140625" style="690" bestFit="1" customWidth="1"/>
    <col min="8" max="8" width="14.44140625" style="690" bestFit="1" customWidth="1"/>
    <col min="9" max="9" width="12" style="690" customWidth="1"/>
    <col min="10" max="10" width="14.109375" style="690" customWidth="1"/>
    <col min="11" max="11" width="19.33203125" style="690" bestFit="1" customWidth="1"/>
    <col min="12" max="13" width="11.44140625" style="690" bestFit="1" customWidth="1"/>
    <col min="14" max="14" width="31.33203125" style="690" customWidth="1"/>
    <col min="15" max="15" width="22.88671875" style="690" customWidth="1"/>
    <col min="16" max="16" width="16.5546875" style="690" customWidth="1"/>
    <col min="17" max="16384" width="9.44140625" style="690"/>
  </cols>
  <sheetData>
    <row r="1" spans="1:16" ht="32.25" customHeight="1" thickBot="1" x14ac:dyDescent="0.3">
      <c r="A1" s="724" t="s">
        <v>644</v>
      </c>
      <c r="B1" s="725"/>
      <c r="C1" s="725"/>
      <c r="D1" s="725"/>
      <c r="E1" s="725"/>
      <c r="F1" s="725"/>
      <c r="G1" s="725"/>
      <c r="H1" s="725"/>
      <c r="I1" s="725"/>
      <c r="J1" s="725"/>
      <c r="K1" s="725"/>
      <c r="L1" s="725"/>
      <c r="M1" s="725"/>
      <c r="N1" s="699"/>
      <c r="O1" s="699"/>
    </row>
    <row r="2" spans="1:16" ht="24.75" customHeight="1" thickBot="1" x14ac:dyDescent="0.3">
      <c r="A2" s="732" t="s">
        <v>723</v>
      </c>
      <c r="B2" s="733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00"/>
      <c r="O2" s="701"/>
    </row>
    <row r="3" spans="1:16" ht="66.599999999999994" thickBot="1" x14ac:dyDescent="0.3">
      <c r="A3" s="702" t="s">
        <v>724</v>
      </c>
      <c r="B3" s="702" t="s">
        <v>604</v>
      </c>
      <c r="C3" s="702" t="s">
        <v>605</v>
      </c>
      <c r="D3" s="702" t="s">
        <v>315</v>
      </c>
      <c r="E3" s="702" t="s">
        <v>110</v>
      </c>
      <c r="F3" s="702" t="s">
        <v>653</v>
      </c>
      <c r="G3" s="702" t="s">
        <v>571</v>
      </c>
      <c r="H3" s="702" t="s">
        <v>112</v>
      </c>
      <c r="I3" s="702" t="s">
        <v>113</v>
      </c>
      <c r="J3" s="702" t="s">
        <v>725</v>
      </c>
      <c r="K3" s="702" t="s">
        <v>726</v>
      </c>
      <c r="L3" s="702" t="s">
        <v>114</v>
      </c>
      <c r="M3" s="702" t="s">
        <v>115</v>
      </c>
      <c r="N3" s="702" t="s">
        <v>116</v>
      </c>
      <c r="O3" s="702" t="s">
        <v>563</v>
      </c>
    </row>
    <row r="4" spans="1:16" s="562" customFormat="1" ht="52.8" x14ac:dyDescent="0.25">
      <c r="A4" s="712" t="s">
        <v>732</v>
      </c>
      <c r="B4" s="693" t="s">
        <v>623</v>
      </c>
      <c r="C4" s="694" t="s">
        <v>624</v>
      </c>
      <c r="D4" s="694">
        <v>30000</v>
      </c>
      <c r="E4" s="694">
        <v>20500</v>
      </c>
      <c r="F4" s="695">
        <v>46048</v>
      </c>
      <c r="G4" s="695">
        <v>45778</v>
      </c>
      <c r="H4" s="695">
        <v>46204</v>
      </c>
      <c r="I4" s="695">
        <v>46235</v>
      </c>
      <c r="J4" s="695">
        <v>46247</v>
      </c>
      <c r="K4" s="695" t="s">
        <v>749</v>
      </c>
      <c r="L4" s="696">
        <v>20500</v>
      </c>
      <c r="M4" s="711">
        <v>46248</v>
      </c>
      <c r="N4" s="695" t="s">
        <v>748</v>
      </c>
      <c r="O4" s="697"/>
      <c r="P4" s="714" t="s">
        <v>750</v>
      </c>
    </row>
    <row r="5" spans="1:16" s="562" customFormat="1" ht="52.8" x14ac:dyDescent="0.25">
      <c r="A5" s="712" t="s">
        <v>715</v>
      </c>
      <c r="B5" s="572" t="s">
        <v>606</v>
      </c>
      <c r="C5" s="460" t="s">
        <v>603</v>
      </c>
      <c r="D5" s="465">
        <v>2000</v>
      </c>
      <c r="E5" s="465">
        <v>2000</v>
      </c>
      <c r="F5" s="466">
        <v>46083</v>
      </c>
      <c r="G5" s="466">
        <v>45733</v>
      </c>
      <c r="H5" s="466">
        <v>46204</v>
      </c>
      <c r="I5" s="695">
        <v>46235</v>
      </c>
      <c r="J5" s="466">
        <v>46169</v>
      </c>
      <c r="K5" s="466" t="s">
        <v>117</v>
      </c>
      <c r="L5" s="573">
        <v>2000</v>
      </c>
      <c r="M5" s="686">
        <v>46181</v>
      </c>
      <c r="N5" s="466" t="s">
        <v>734</v>
      </c>
      <c r="O5" s="692"/>
      <c r="P5" s="714" t="s">
        <v>750</v>
      </c>
    </row>
    <row r="6" spans="1:16" s="562" customFormat="1" ht="52.8" x14ac:dyDescent="0.25">
      <c r="A6" s="712" t="s">
        <v>712</v>
      </c>
      <c r="B6" s="572" t="s">
        <v>165</v>
      </c>
      <c r="C6" s="465" t="s">
        <v>611</v>
      </c>
      <c r="D6" s="465">
        <v>7500</v>
      </c>
      <c r="E6" s="465">
        <v>7500</v>
      </c>
      <c r="F6" s="466">
        <v>46083</v>
      </c>
      <c r="G6" s="466">
        <v>45702</v>
      </c>
      <c r="H6" s="466">
        <v>46204</v>
      </c>
      <c r="I6" s="695">
        <v>46235</v>
      </c>
      <c r="J6" s="466">
        <v>46113</v>
      </c>
      <c r="K6" s="466" t="s">
        <v>117</v>
      </c>
      <c r="L6" s="573">
        <v>7500</v>
      </c>
      <c r="M6" s="686">
        <v>46147</v>
      </c>
      <c r="N6" s="466" t="s">
        <v>714</v>
      </c>
      <c r="O6" s="692"/>
      <c r="P6" s="714" t="s">
        <v>750</v>
      </c>
    </row>
    <row r="7" spans="1:16" s="562" customFormat="1" ht="52.8" x14ac:dyDescent="0.25">
      <c r="A7" s="713" t="s">
        <v>713</v>
      </c>
      <c r="B7" s="460" t="s">
        <v>612</v>
      </c>
      <c r="C7" s="465" t="s">
        <v>613</v>
      </c>
      <c r="D7" s="465">
        <v>20000</v>
      </c>
      <c r="E7" s="465">
        <v>17500</v>
      </c>
      <c r="F7" s="466">
        <v>46048</v>
      </c>
      <c r="G7" s="466">
        <v>46048</v>
      </c>
      <c r="H7" s="466">
        <v>46204</v>
      </c>
      <c r="I7" s="695">
        <v>46235</v>
      </c>
      <c r="J7" s="466">
        <v>46141</v>
      </c>
      <c r="K7" s="466"/>
      <c r="L7" s="573">
        <v>17500</v>
      </c>
      <c r="M7" s="706">
        <v>46160</v>
      </c>
      <c r="N7" s="466" t="s">
        <v>731</v>
      </c>
      <c r="O7" s="692" t="s">
        <v>702</v>
      </c>
      <c r="P7" s="714" t="s">
        <v>750</v>
      </c>
    </row>
    <row r="8" spans="1:16" s="562" customFormat="1" ht="36.6" customHeight="1" x14ac:dyDescent="0.25">
      <c r="A8" s="462" t="s">
        <v>708</v>
      </c>
      <c r="B8" s="572" t="s">
        <v>29</v>
      </c>
      <c r="C8" s="465" t="s">
        <v>614</v>
      </c>
      <c r="D8" s="465">
        <v>500</v>
      </c>
      <c r="E8" s="465">
        <v>500</v>
      </c>
      <c r="F8" s="466">
        <v>46083</v>
      </c>
      <c r="G8" s="466">
        <v>45705</v>
      </c>
      <c r="H8" s="466">
        <v>46204</v>
      </c>
      <c r="I8" s="695">
        <v>46235</v>
      </c>
      <c r="J8" s="466">
        <v>46086</v>
      </c>
      <c r="K8" s="466" t="s">
        <v>117</v>
      </c>
      <c r="L8" s="573">
        <v>500</v>
      </c>
      <c r="M8" s="686">
        <v>46147</v>
      </c>
      <c r="N8" s="466" t="s">
        <v>718</v>
      </c>
      <c r="O8" s="692"/>
    </row>
    <row r="9" spans="1:16" s="562" customFormat="1" ht="48.6" customHeight="1" x14ac:dyDescent="0.25">
      <c r="A9" s="713" t="s">
        <v>709</v>
      </c>
      <c r="B9" s="572" t="s">
        <v>616</v>
      </c>
      <c r="C9" s="465" t="s">
        <v>615</v>
      </c>
      <c r="D9" s="465">
        <v>5000</v>
      </c>
      <c r="E9" s="465">
        <v>5000</v>
      </c>
      <c r="F9" s="466">
        <v>46083</v>
      </c>
      <c r="G9" s="466">
        <v>45721</v>
      </c>
      <c r="H9" s="466">
        <v>46204</v>
      </c>
      <c r="I9" s="695">
        <v>46235</v>
      </c>
      <c r="J9" s="466">
        <v>46113</v>
      </c>
      <c r="K9" s="466" t="s">
        <v>728</v>
      </c>
      <c r="L9" s="573">
        <v>5000</v>
      </c>
      <c r="M9" s="686">
        <v>46147</v>
      </c>
      <c r="N9" s="466" t="s">
        <v>717</v>
      </c>
      <c r="O9" s="692"/>
      <c r="P9" s="714" t="s">
        <v>750</v>
      </c>
    </row>
    <row r="10" spans="1:16" s="562" customFormat="1" ht="37.200000000000003" customHeight="1" x14ac:dyDescent="0.25">
      <c r="A10" s="713" t="s">
        <v>710</v>
      </c>
      <c r="B10" s="572" t="s">
        <v>617</v>
      </c>
      <c r="C10" s="465" t="s">
        <v>618</v>
      </c>
      <c r="D10" s="465">
        <v>4630</v>
      </c>
      <c r="E10" s="465">
        <v>4630</v>
      </c>
      <c r="F10" s="466">
        <v>46083</v>
      </c>
      <c r="G10" s="466">
        <v>45702</v>
      </c>
      <c r="H10" s="466">
        <v>46204</v>
      </c>
      <c r="I10" s="695">
        <v>46235</v>
      </c>
      <c r="J10" s="466">
        <v>46097</v>
      </c>
      <c r="K10" s="466" t="s">
        <v>117</v>
      </c>
      <c r="L10" s="573">
        <v>4630</v>
      </c>
      <c r="M10" s="686">
        <v>46147</v>
      </c>
      <c r="N10" s="466" t="s">
        <v>720</v>
      </c>
      <c r="O10" s="692"/>
      <c r="P10" s="714" t="s">
        <v>750</v>
      </c>
    </row>
    <row r="11" spans="1:16" s="562" customFormat="1" ht="52.8" x14ac:dyDescent="0.25">
      <c r="A11" s="462" t="s">
        <v>711</v>
      </c>
      <c r="B11" s="572" t="s">
        <v>3</v>
      </c>
      <c r="C11" s="465" t="s">
        <v>619</v>
      </c>
      <c r="D11" s="465">
        <v>1750</v>
      </c>
      <c r="E11" s="465">
        <v>1750</v>
      </c>
      <c r="F11" s="466">
        <v>46083</v>
      </c>
      <c r="G11" s="466">
        <v>45702</v>
      </c>
      <c r="H11" s="466">
        <v>46204</v>
      </c>
      <c r="I11" s="695">
        <v>46235</v>
      </c>
      <c r="J11" s="466">
        <v>46169</v>
      </c>
      <c r="K11" s="466" t="s">
        <v>728</v>
      </c>
      <c r="L11" s="573">
        <v>1750</v>
      </c>
      <c r="M11" s="686">
        <v>46169</v>
      </c>
      <c r="N11" s="466" t="s">
        <v>733</v>
      </c>
      <c r="O11" s="692" t="s">
        <v>729</v>
      </c>
    </row>
    <row r="12" spans="1:16" s="562" customFormat="1" ht="37.200000000000003" customHeight="1" x14ac:dyDescent="0.25">
      <c r="A12" s="713" t="s">
        <v>727</v>
      </c>
      <c r="B12" s="572" t="s">
        <v>625</v>
      </c>
      <c r="C12" s="465" t="s">
        <v>626</v>
      </c>
      <c r="D12" s="465">
        <v>8000</v>
      </c>
      <c r="E12" s="465">
        <v>5000</v>
      </c>
      <c r="F12" s="466">
        <v>45703</v>
      </c>
      <c r="G12" s="466">
        <v>45705</v>
      </c>
      <c r="H12" s="466">
        <v>46204</v>
      </c>
      <c r="I12" s="695">
        <v>46235</v>
      </c>
      <c r="J12" s="466">
        <v>46658</v>
      </c>
      <c r="K12" s="466"/>
      <c r="L12" s="573">
        <v>5000</v>
      </c>
      <c r="M12" s="686">
        <v>46255</v>
      </c>
      <c r="N12" s="466" t="s">
        <v>751</v>
      </c>
      <c r="O12" s="692"/>
      <c r="P12" s="714" t="s">
        <v>750</v>
      </c>
    </row>
    <row r="13" spans="1:16" ht="14.4" thickBot="1" x14ac:dyDescent="0.3">
      <c r="A13" s="582"/>
      <c r="B13" s="705"/>
      <c r="C13" s="583"/>
      <c r="D13" s="583"/>
      <c r="E13" s="698">
        <f>SUM(E4:E12)</f>
        <v>64380</v>
      </c>
      <c r="F13" s="583"/>
      <c r="G13" s="583"/>
      <c r="H13" s="585"/>
      <c r="I13" s="585"/>
      <c r="J13" s="586"/>
      <c r="K13" s="586"/>
      <c r="L13" s="586"/>
      <c r="M13" s="587"/>
      <c r="N13" s="588"/>
      <c r="O13" s="589"/>
    </row>
    <row r="14" spans="1:16" ht="13.8" thickBot="1" x14ac:dyDescent="0.3">
      <c r="A14" s="732" t="s">
        <v>122</v>
      </c>
      <c r="B14" s="733"/>
      <c r="C14" s="733"/>
      <c r="D14" s="733"/>
      <c r="E14" s="733"/>
      <c r="F14" s="733"/>
      <c r="G14" s="733"/>
      <c r="H14" s="733"/>
      <c r="I14" s="733"/>
      <c r="J14" s="733"/>
      <c r="K14" s="733"/>
      <c r="L14" s="733"/>
      <c r="M14" s="733"/>
      <c r="N14" s="703"/>
      <c r="O14" s="704"/>
    </row>
    <row r="15" spans="1:16" ht="24" customHeight="1" x14ac:dyDescent="0.25">
      <c r="A15" s="551" t="s">
        <v>601</v>
      </c>
      <c r="B15" s="687" t="s">
        <v>602</v>
      </c>
      <c r="C15" s="551" t="s">
        <v>281</v>
      </c>
      <c r="D15" s="591" t="s">
        <v>140</v>
      </c>
      <c r="E15" s="591" t="s">
        <v>315</v>
      </c>
      <c r="F15" s="551" t="s">
        <v>110</v>
      </c>
      <c r="G15" s="591" t="s">
        <v>653</v>
      </c>
      <c r="H15" s="551" t="s">
        <v>112</v>
      </c>
      <c r="I15" s="591" t="s">
        <v>113</v>
      </c>
      <c r="J15" s="551" t="s">
        <v>114</v>
      </c>
      <c r="K15" s="592" t="s">
        <v>147</v>
      </c>
      <c r="L15" s="591" t="s">
        <v>115</v>
      </c>
      <c r="M15" s="552" t="s">
        <v>116</v>
      </c>
      <c r="N15" s="551"/>
      <c r="O15" s="590"/>
    </row>
    <row r="16" spans="1:16" s="562" customFormat="1" ht="25.5" customHeight="1" x14ac:dyDescent="0.25">
      <c r="A16" s="593" t="s">
        <v>601</v>
      </c>
      <c r="B16" s="461">
        <v>46141</v>
      </c>
      <c r="C16" s="593" t="s">
        <v>282</v>
      </c>
      <c r="D16" s="593" t="s">
        <v>722</v>
      </c>
      <c r="E16" s="709" t="s">
        <v>730</v>
      </c>
      <c r="F16" s="709">
        <v>1000</v>
      </c>
      <c r="G16" s="593">
        <v>46162</v>
      </c>
      <c r="H16" s="466">
        <v>46315</v>
      </c>
      <c r="I16" s="466">
        <v>46346</v>
      </c>
      <c r="J16" s="709">
        <v>1000</v>
      </c>
      <c r="K16" s="607"/>
      <c r="L16" s="706">
        <v>46178</v>
      </c>
      <c r="M16" s="466"/>
      <c r="N16" s="466"/>
      <c r="O16" s="466"/>
    </row>
    <row r="17" spans="1:15" s="562" customFormat="1" ht="25.5" customHeight="1" x14ac:dyDescent="0.25">
      <c r="A17" s="593" t="s">
        <v>620</v>
      </c>
      <c r="B17" s="461">
        <v>46189</v>
      </c>
      <c r="C17" s="593" t="s">
        <v>413</v>
      </c>
      <c r="D17" s="593" t="s">
        <v>735</v>
      </c>
      <c r="E17" s="709" t="s">
        <v>730</v>
      </c>
      <c r="F17" s="709">
        <v>1000</v>
      </c>
      <c r="G17" s="593" t="s">
        <v>736</v>
      </c>
      <c r="H17" s="466">
        <v>46344</v>
      </c>
      <c r="I17" s="466">
        <v>46374</v>
      </c>
      <c r="J17" s="709">
        <v>1000</v>
      </c>
      <c r="K17" s="607"/>
      <c r="L17" s="706">
        <v>46255</v>
      </c>
      <c r="M17" s="466"/>
      <c r="N17" s="466"/>
      <c r="O17" s="466"/>
    </row>
    <row r="18" spans="1:15" s="562" customFormat="1" ht="25.5" customHeight="1" x14ac:dyDescent="0.25">
      <c r="A18" s="593" t="s">
        <v>314</v>
      </c>
      <c r="B18" s="461">
        <v>46226</v>
      </c>
      <c r="C18" s="593" t="s">
        <v>737</v>
      </c>
      <c r="D18" s="593" t="s">
        <v>738</v>
      </c>
      <c r="E18" s="709" t="s">
        <v>730</v>
      </c>
      <c r="F18" s="710">
        <v>1000</v>
      </c>
      <c r="G18" s="593">
        <v>46237</v>
      </c>
      <c r="H18" s="466">
        <v>46390</v>
      </c>
      <c r="I18" s="536">
        <v>46421</v>
      </c>
      <c r="J18" s="466"/>
      <c r="K18" s="607"/>
      <c r="L18" s="657"/>
      <c r="M18" s="466"/>
      <c r="N18" s="466" t="s">
        <v>782</v>
      </c>
      <c r="O18" s="466"/>
    </row>
    <row r="19" spans="1:15" s="562" customFormat="1" ht="25.5" customHeight="1" x14ac:dyDescent="0.25">
      <c r="A19" s="593" t="s">
        <v>620</v>
      </c>
      <c r="B19" s="461">
        <v>46296</v>
      </c>
      <c r="C19" s="593" t="s">
        <v>698</v>
      </c>
      <c r="D19" s="593" t="s">
        <v>783</v>
      </c>
      <c r="E19" s="709">
        <v>650</v>
      </c>
      <c r="F19" s="710"/>
      <c r="G19" s="593"/>
      <c r="H19" s="466"/>
      <c r="I19" s="536"/>
      <c r="J19" s="466"/>
      <c r="K19" s="607"/>
      <c r="L19" s="657"/>
      <c r="M19" s="466"/>
      <c r="N19" s="466"/>
      <c r="O19" s="466"/>
    </row>
    <row r="20" spans="1:15" ht="12.75" customHeight="1" x14ac:dyDescent="0.25">
      <c r="A20" s="726" t="s">
        <v>119</v>
      </c>
      <c r="B20" s="727"/>
      <c r="C20" s="727"/>
      <c r="D20" s="727"/>
      <c r="E20" s="727"/>
      <c r="F20" s="727"/>
      <c r="G20" s="728"/>
      <c r="H20" s="707">
        <f>SUM(F16:F18)</f>
        <v>3000</v>
      </c>
      <c r="I20" s="616"/>
      <c r="J20" s="580"/>
      <c r="K20" s="580"/>
      <c r="L20" s="617"/>
      <c r="M20" s="617"/>
      <c r="N20" s="580"/>
    </row>
    <row r="21" spans="1:15" ht="13.5" customHeight="1" x14ac:dyDescent="0.25">
      <c r="A21" s="729" t="s">
        <v>552</v>
      </c>
      <c r="B21" s="730"/>
      <c r="C21" s="730"/>
      <c r="D21" s="730"/>
      <c r="E21" s="730"/>
      <c r="F21" s="730"/>
      <c r="G21" s="731"/>
      <c r="H21" s="708">
        <f>5000-H20</f>
        <v>2000</v>
      </c>
      <c r="I21" s="616"/>
      <c r="J21" s="580"/>
      <c r="K21" s="580"/>
      <c r="L21" s="617"/>
      <c r="M21" s="617"/>
      <c r="N21" s="580"/>
    </row>
    <row r="23" spans="1:15" ht="13.8" thickBot="1" x14ac:dyDescent="0.3"/>
    <row r="24" spans="1:15" ht="13.8" thickBot="1" x14ac:dyDescent="0.3">
      <c r="A24" s="732" t="s">
        <v>404</v>
      </c>
      <c r="B24" s="733"/>
      <c r="C24" s="733"/>
      <c r="D24" s="733"/>
      <c r="E24" s="733"/>
      <c r="F24" s="733"/>
      <c r="G24" s="733"/>
      <c r="H24" s="733"/>
      <c r="I24" s="733"/>
      <c r="J24" s="733"/>
      <c r="K24" s="733"/>
      <c r="L24" s="733"/>
      <c r="M24" s="733"/>
      <c r="N24" s="550"/>
      <c r="O24" s="557"/>
    </row>
    <row r="25" spans="1:15" ht="26.4" x14ac:dyDescent="0.25">
      <c r="A25" s="551" t="s">
        <v>601</v>
      </c>
      <c r="B25" s="551"/>
      <c r="C25" s="551" t="s">
        <v>281</v>
      </c>
      <c r="D25" s="591" t="s">
        <v>140</v>
      </c>
      <c r="E25" s="591" t="s">
        <v>315</v>
      </c>
      <c r="F25" s="551" t="s">
        <v>110</v>
      </c>
      <c r="G25" s="591" t="s">
        <v>653</v>
      </c>
      <c r="H25" s="551" t="s">
        <v>112</v>
      </c>
      <c r="I25" s="591" t="s">
        <v>113</v>
      </c>
      <c r="J25" s="551" t="s">
        <v>114</v>
      </c>
      <c r="K25" s="592" t="s">
        <v>147</v>
      </c>
      <c r="L25" s="591" t="s">
        <v>115</v>
      </c>
      <c r="M25" s="552" t="s">
        <v>116</v>
      </c>
      <c r="N25" s="590"/>
      <c r="O25" s="590"/>
    </row>
    <row r="26" spans="1:15" x14ac:dyDescent="0.25">
      <c r="A26" s="460"/>
      <c r="B26" s="460"/>
      <c r="C26" s="460"/>
      <c r="D26" s="460"/>
      <c r="E26" s="571"/>
      <c r="F26" s="460"/>
      <c r="G26" s="460"/>
      <c r="H26" s="460"/>
      <c r="I26" s="460"/>
      <c r="J26" s="460"/>
      <c r="K26" s="460"/>
      <c r="L26" s="460"/>
      <c r="M26" s="460"/>
      <c r="N26" s="460"/>
      <c r="O26" s="460"/>
    </row>
    <row r="27" spans="1:15" ht="12.75" customHeight="1" x14ac:dyDescent="0.25">
      <c r="A27" s="726" t="s">
        <v>119</v>
      </c>
      <c r="B27" s="727"/>
      <c r="C27" s="727"/>
      <c r="D27" s="727"/>
      <c r="E27" s="727"/>
      <c r="F27" s="727"/>
      <c r="G27" s="728"/>
      <c r="H27" s="624">
        <f>SUM('2025-2026'!G35:G35)</f>
        <v>250</v>
      </c>
      <c r="J27" s="580"/>
      <c r="K27" s="580"/>
      <c r="L27" s="580"/>
      <c r="M27" s="617"/>
      <c r="N27" s="617"/>
      <c r="O27" s="580"/>
    </row>
    <row r="28" spans="1:15" ht="12.75" customHeight="1" x14ac:dyDescent="0.25">
      <c r="A28" s="729" t="s">
        <v>551</v>
      </c>
      <c r="B28" s="730"/>
      <c r="C28" s="730"/>
      <c r="D28" s="730"/>
      <c r="E28" s="730"/>
      <c r="F28" s="730"/>
      <c r="G28" s="731"/>
      <c r="H28" s="625">
        <v>2500</v>
      </c>
      <c r="J28" s="580"/>
      <c r="K28" s="580"/>
      <c r="L28" s="580"/>
      <c r="M28" s="617"/>
      <c r="N28" s="617"/>
      <c r="O28" s="580"/>
    </row>
  </sheetData>
  <mergeCells count="8">
    <mergeCell ref="A1:M1"/>
    <mergeCell ref="A27:G27"/>
    <mergeCell ref="A28:G28"/>
    <mergeCell ref="A20:G20"/>
    <mergeCell ref="A21:G21"/>
    <mergeCell ref="A2:M2"/>
    <mergeCell ref="A24:M24"/>
    <mergeCell ref="A14:M14"/>
  </mergeCells>
  <pageMargins left="0.7" right="0.7" top="0.75" bottom="0.75" header="0.3" footer="0.3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70C02-0F12-49BC-91BD-BB04F5F30917}">
  <sheetPr>
    <pageSetUpPr fitToPage="1"/>
  </sheetPr>
  <dimension ref="A1:V37"/>
  <sheetViews>
    <sheetView topLeftCell="A4" zoomScaleNormal="100" workbookViewId="0">
      <selection activeCell="J20" sqref="J20"/>
    </sheetView>
  </sheetViews>
  <sheetFormatPr defaultColWidth="9.44140625" defaultRowHeight="13.2" x14ac:dyDescent="0.25"/>
  <cols>
    <col min="1" max="1" width="31.88671875" style="7" customWidth="1"/>
    <col min="2" max="2" width="10.88671875" style="7" customWidth="1"/>
    <col min="3" max="3" width="7.88671875" style="7" customWidth="1"/>
    <col min="4" max="4" width="36.44140625" style="17" customWidth="1"/>
    <col min="5" max="5" width="38.5546875" style="7" customWidth="1"/>
    <col min="6" max="6" width="11.44140625" style="7" bestFit="1" customWidth="1"/>
    <col min="7" max="7" width="11.5546875" style="7" customWidth="1"/>
    <col min="8" max="8" width="12" style="7" customWidth="1"/>
    <col min="9" max="9" width="10.44140625" style="7" customWidth="1"/>
    <col min="10" max="10" width="10.44140625" style="7" bestFit="1" customWidth="1"/>
    <col min="11" max="11" width="11.44140625" style="674" bestFit="1" customWidth="1"/>
    <col min="12" max="12" width="11.44140625" style="7" bestFit="1" customWidth="1"/>
    <col min="13" max="13" width="11.109375" style="7" customWidth="1"/>
    <col min="14" max="14" width="24.5546875" style="7" customWidth="1"/>
    <col min="15" max="15" width="8.5546875" style="7" customWidth="1"/>
    <col min="16" max="16" width="9.5546875" style="7" customWidth="1"/>
    <col min="17" max="17" width="9.44140625" style="7" customWidth="1"/>
    <col min="18" max="18" width="34" style="7" customWidth="1"/>
    <col min="19" max="16384" width="9.44140625" style="7"/>
  </cols>
  <sheetData>
    <row r="1" spans="1:20" ht="32.25" customHeight="1" thickBot="1" x14ac:dyDescent="0.3">
      <c r="A1" s="740" t="s">
        <v>600</v>
      </c>
      <c r="B1" s="741"/>
      <c r="C1" s="741"/>
      <c r="D1" s="741"/>
      <c r="E1" s="741"/>
      <c r="F1" s="741"/>
      <c r="G1" s="741"/>
      <c r="H1" s="741"/>
      <c r="I1" s="741"/>
      <c r="J1" s="741"/>
      <c r="K1" s="741"/>
      <c r="L1" s="741"/>
      <c r="M1" s="741"/>
      <c r="N1" s="741"/>
      <c r="O1" s="544"/>
      <c r="P1" s="544"/>
    </row>
    <row r="2" spans="1:20" ht="24.75" customHeight="1" thickBot="1" x14ac:dyDescent="0.3">
      <c r="A2" s="742" t="s">
        <v>121</v>
      </c>
      <c r="B2" s="743"/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3"/>
      <c r="O2" s="545"/>
      <c r="P2" s="545"/>
      <c r="Q2" s="541"/>
    </row>
    <row r="3" spans="1:20" ht="53.4" thickBot="1" x14ac:dyDescent="0.3">
      <c r="A3" s="371" t="s">
        <v>654</v>
      </c>
      <c r="B3" s="379" t="s">
        <v>602</v>
      </c>
      <c r="C3" s="546" t="s">
        <v>108</v>
      </c>
      <c r="D3" s="527" t="s">
        <v>604</v>
      </c>
      <c r="E3" s="379" t="s">
        <v>605</v>
      </c>
      <c r="F3" s="444" t="s">
        <v>315</v>
      </c>
      <c r="G3" s="445" t="s">
        <v>110</v>
      </c>
      <c r="H3" s="371" t="s">
        <v>653</v>
      </c>
      <c r="I3" s="372" t="s">
        <v>112</v>
      </c>
      <c r="J3" s="371" t="s">
        <v>113</v>
      </c>
      <c r="K3" s="670" t="s">
        <v>114</v>
      </c>
      <c r="L3" s="373" t="s">
        <v>147</v>
      </c>
      <c r="M3" s="371" t="s">
        <v>115</v>
      </c>
      <c r="N3" s="374" t="s">
        <v>116</v>
      </c>
      <c r="O3" s="540" t="s">
        <v>571</v>
      </c>
      <c r="P3" s="540" t="s">
        <v>578</v>
      </c>
      <c r="Q3" s="540" t="s">
        <v>563</v>
      </c>
    </row>
    <row r="4" spans="1:20" s="538" customFormat="1" x14ac:dyDescent="0.25">
      <c r="A4" s="400" t="s">
        <v>655</v>
      </c>
      <c r="B4" s="449"/>
      <c r="C4" s="375"/>
      <c r="D4" s="539" t="s">
        <v>623</v>
      </c>
      <c r="E4" s="411" t="s">
        <v>624</v>
      </c>
      <c r="F4" s="411">
        <v>24000</v>
      </c>
      <c r="G4" s="411">
        <v>20500</v>
      </c>
      <c r="H4" s="412">
        <v>45702</v>
      </c>
      <c r="I4" s="412"/>
      <c r="J4" s="412"/>
      <c r="K4" s="376">
        <v>20500</v>
      </c>
      <c r="L4" s="376">
        <f>G4-K4</f>
        <v>0</v>
      </c>
      <c r="M4" s="412">
        <v>45870</v>
      </c>
      <c r="N4" s="412" t="s">
        <v>681</v>
      </c>
      <c r="O4" s="412">
        <v>45778</v>
      </c>
      <c r="P4" s="412"/>
      <c r="Q4" s="412"/>
      <c r="R4" s="538" t="s">
        <v>688</v>
      </c>
    </row>
    <row r="5" spans="1:20" s="538" customFormat="1" x14ac:dyDescent="0.25">
      <c r="A5" s="400" t="s">
        <v>645</v>
      </c>
      <c r="B5" s="449"/>
      <c r="C5" s="375"/>
      <c r="D5" s="539" t="s">
        <v>584</v>
      </c>
      <c r="E5" s="375" t="s">
        <v>603</v>
      </c>
      <c r="F5" s="411">
        <v>2000</v>
      </c>
      <c r="G5" s="411">
        <v>2000</v>
      </c>
      <c r="H5" s="412" t="s">
        <v>684</v>
      </c>
      <c r="I5" s="412"/>
      <c r="J5" s="412"/>
      <c r="K5" s="376">
        <v>2000</v>
      </c>
      <c r="L5" s="376">
        <f t="shared" ref="L5:L16" si="0">G5-K5</f>
        <v>0</v>
      </c>
      <c r="M5" s="412">
        <v>45896</v>
      </c>
      <c r="N5" s="412" t="s">
        <v>685</v>
      </c>
      <c r="O5" s="412">
        <v>45733</v>
      </c>
      <c r="P5" s="412"/>
      <c r="Q5" s="412"/>
    </row>
    <row r="6" spans="1:20" s="382" customFormat="1" ht="26.4" hidden="1" x14ac:dyDescent="0.25">
      <c r="A6" s="630" t="s">
        <v>311</v>
      </c>
      <c r="B6" s="631"/>
      <c r="C6" s="632"/>
      <c r="D6" s="633" t="s">
        <v>607</v>
      </c>
      <c r="E6" s="634" t="s">
        <v>608</v>
      </c>
      <c r="F6" s="634">
        <v>8000</v>
      </c>
      <c r="G6" s="634">
        <v>0</v>
      </c>
      <c r="H6" s="635">
        <v>45702</v>
      </c>
      <c r="I6" s="635"/>
      <c r="J6" s="635"/>
      <c r="K6" s="636"/>
      <c r="L6" s="636">
        <f t="shared" si="0"/>
        <v>0</v>
      </c>
      <c r="M6" s="635"/>
      <c r="N6" s="635"/>
      <c r="O6" s="635"/>
      <c r="P6" s="635"/>
      <c r="Q6" s="635"/>
    </row>
    <row r="7" spans="1:20" s="382" customFormat="1" hidden="1" x14ac:dyDescent="0.25">
      <c r="A7" s="630" t="s">
        <v>311</v>
      </c>
      <c r="B7" s="631"/>
      <c r="C7" s="632"/>
      <c r="D7" s="633" t="s">
        <v>609</v>
      </c>
      <c r="E7" s="634" t="s">
        <v>610</v>
      </c>
      <c r="F7" s="634">
        <v>5000</v>
      </c>
      <c r="G7" s="634">
        <v>0</v>
      </c>
      <c r="H7" s="635">
        <v>45702</v>
      </c>
      <c r="I7" s="635"/>
      <c r="J7" s="635"/>
      <c r="K7" s="636"/>
      <c r="L7" s="636">
        <f t="shared" si="0"/>
        <v>0</v>
      </c>
      <c r="M7" s="635"/>
      <c r="N7" s="635"/>
      <c r="O7" s="635"/>
      <c r="P7" s="635"/>
      <c r="Q7" s="635"/>
      <c r="R7" s="637"/>
    </row>
    <row r="8" spans="1:20" s="538" customFormat="1" x14ac:dyDescent="0.25">
      <c r="A8" s="400" t="s">
        <v>645</v>
      </c>
      <c r="B8" s="449"/>
      <c r="C8" s="375"/>
      <c r="D8" s="539" t="s">
        <v>165</v>
      </c>
      <c r="E8" s="411" t="s">
        <v>611</v>
      </c>
      <c r="F8" s="411">
        <v>7500</v>
      </c>
      <c r="G8" s="411">
        <v>7500</v>
      </c>
      <c r="H8" s="412">
        <v>45702</v>
      </c>
      <c r="I8" s="412"/>
      <c r="J8" s="412"/>
      <c r="K8" s="376">
        <v>7500</v>
      </c>
      <c r="L8" s="376">
        <f t="shared" si="0"/>
        <v>0</v>
      </c>
      <c r="M8" s="412">
        <v>45856</v>
      </c>
      <c r="N8" s="412" t="s">
        <v>679</v>
      </c>
      <c r="O8" s="412">
        <v>45840</v>
      </c>
      <c r="P8" s="412"/>
      <c r="Q8" s="412"/>
    </row>
    <row r="9" spans="1:20" s="538" customFormat="1" ht="26.4" x14ac:dyDescent="0.25">
      <c r="A9" s="400" t="s">
        <v>655</v>
      </c>
      <c r="B9" s="449"/>
      <c r="C9" s="375"/>
      <c r="D9" s="375" t="s">
        <v>612</v>
      </c>
      <c r="E9" s="411" t="s">
        <v>613</v>
      </c>
      <c r="F9" s="411">
        <v>15000</v>
      </c>
      <c r="G9" s="411">
        <v>12500</v>
      </c>
      <c r="H9" s="412">
        <v>45702</v>
      </c>
      <c r="I9" s="412"/>
      <c r="J9" s="412"/>
      <c r="K9" s="376">
        <v>12500</v>
      </c>
      <c r="L9" s="376">
        <f t="shared" si="0"/>
        <v>0</v>
      </c>
      <c r="M9" s="412">
        <v>45842</v>
      </c>
      <c r="N9" s="412" t="s">
        <v>680</v>
      </c>
      <c r="O9" s="412">
        <v>45817</v>
      </c>
      <c r="P9" s="412"/>
      <c r="Q9" s="412"/>
      <c r="R9" s="538" t="s">
        <v>688</v>
      </c>
    </row>
    <row r="10" spans="1:20" s="538" customFormat="1" x14ac:dyDescent="0.25">
      <c r="A10" s="400" t="s">
        <v>645</v>
      </c>
      <c r="B10" s="449"/>
      <c r="C10" s="375"/>
      <c r="D10" s="539" t="s">
        <v>29</v>
      </c>
      <c r="E10" s="411" t="s">
        <v>614</v>
      </c>
      <c r="F10" s="411">
        <v>500</v>
      </c>
      <c r="G10" s="411">
        <v>500</v>
      </c>
      <c r="H10" s="412">
        <v>45702</v>
      </c>
      <c r="I10" s="412"/>
      <c r="J10" s="412"/>
      <c r="K10" s="376">
        <v>500</v>
      </c>
      <c r="L10" s="376">
        <f t="shared" si="0"/>
        <v>0</v>
      </c>
      <c r="M10" s="412">
        <v>45842</v>
      </c>
      <c r="N10" s="412" t="s">
        <v>681</v>
      </c>
      <c r="O10" s="412">
        <v>45705</v>
      </c>
      <c r="P10" s="412"/>
      <c r="Q10" s="412"/>
    </row>
    <row r="11" spans="1:20" s="538" customFormat="1" x14ac:dyDescent="0.25">
      <c r="A11" s="400" t="s">
        <v>645</v>
      </c>
      <c r="B11" s="449"/>
      <c r="C11" s="375"/>
      <c r="D11" s="539" t="s">
        <v>616</v>
      </c>
      <c r="E11" s="411" t="s">
        <v>615</v>
      </c>
      <c r="F11" s="411">
        <v>5000</v>
      </c>
      <c r="G11" s="411">
        <v>5000</v>
      </c>
      <c r="H11" s="412">
        <v>45702</v>
      </c>
      <c r="I11" s="412"/>
      <c r="J11" s="412"/>
      <c r="K11" s="376">
        <v>5000</v>
      </c>
      <c r="L11" s="376">
        <f t="shared" si="0"/>
        <v>0</v>
      </c>
      <c r="M11" s="412">
        <v>45789</v>
      </c>
      <c r="N11" s="412"/>
      <c r="O11" s="412">
        <v>45721</v>
      </c>
      <c r="P11" s="412"/>
      <c r="Q11" s="412"/>
    </row>
    <row r="12" spans="1:20" s="538" customFormat="1" ht="39.6" x14ac:dyDescent="0.25">
      <c r="A12" s="400" t="s">
        <v>645</v>
      </c>
      <c r="B12" s="449"/>
      <c r="C12" s="375"/>
      <c r="D12" s="539" t="s">
        <v>617</v>
      </c>
      <c r="E12" s="411" t="s">
        <v>618</v>
      </c>
      <c r="F12" s="411">
        <v>4630</v>
      </c>
      <c r="G12" s="411">
        <v>4630</v>
      </c>
      <c r="H12" s="412">
        <v>45702</v>
      </c>
      <c r="I12" s="412"/>
      <c r="J12" s="412"/>
      <c r="K12" s="376">
        <v>4630</v>
      </c>
      <c r="L12" s="376">
        <f t="shared" si="0"/>
        <v>0</v>
      </c>
      <c r="M12" s="412">
        <v>45856</v>
      </c>
      <c r="N12" s="412" t="s">
        <v>695</v>
      </c>
      <c r="O12" s="412">
        <v>45707</v>
      </c>
      <c r="P12" s="412"/>
      <c r="Q12" s="412"/>
    </row>
    <row r="13" spans="1:20" s="538" customFormat="1" ht="12" customHeight="1" x14ac:dyDescent="0.25">
      <c r="A13" s="400" t="s">
        <v>645</v>
      </c>
      <c r="B13" s="449"/>
      <c r="C13" s="375"/>
      <c r="D13" s="539" t="s">
        <v>3</v>
      </c>
      <c r="E13" s="411" t="s">
        <v>619</v>
      </c>
      <c r="F13" s="411">
        <v>1750</v>
      </c>
      <c r="G13" s="411">
        <v>1750</v>
      </c>
      <c r="H13" s="412">
        <v>45702</v>
      </c>
      <c r="I13" s="412"/>
      <c r="J13" s="412"/>
      <c r="K13" s="376">
        <v>1750</v>
      </c>
      <c r="L13" s="376">
        <f t="shared" si="0"/>
        <v>0</v>
      </c>
      <c r="M13" s="412">
        <v>45870</v>
      </c>
      <c r="N13" s="412" t="s">
        <v>681</v>
      </c>
      <c r="O13" s="412">
        <v>45817</v>
      </c>
      <c r="P13" s="412"/>
      <c r="Q13" s="412"/>
    </row>
    <row r="14" spans="1:20" s="538" customFormat="1" ht="26.4" x14ac:dyDescent="0.25">
      <c r="A14" s="400" t="s">
        <v>645</v>
      </c>
      <c r="B14" s="449"/>
      <c r="C14" s="375"/>
      <c r="D14" s="539" t="s">
        <v>625</v>
      </c>
      <c r="E14" s="411" t="s">
        <v>626</v>
      </c>
      <c r="F14" s="411">
        <v>8000</v>
      </c>
      <c r="G14" s="411">
        <v>5000</v>
      </c>
      <c r="H14" s="412"/>
      <c r="I14" s="412"/>
      <c r="J14" s="412"/>
      <c r="K14" s="376">
        <v>5000</v>
      </c>
      <c r="L14" s="376">
        <f t="shared" si="0"/>
        <v>0</v>
      </c>
      <c r="M14" s="412">
        <v>45873</v>
      </c>
      <c r="N14" s="412" t="s">
        <v>681</v>
      </c>
      <c r="O14" s="412">
        <v>45831</v>
      </c>
      <c r="P14" s="412"/>
      <c r="Q14" s="412"/>
    </row>
    <row r="15" spans="1:20" s="382" customFormat="1" hidden="1" x14ac:dyDescent="0.25">
      <c r="A15" s="630" t="s">
        <v>311</v>
      </c>
      <c r="B15" s="631"/>
      <c r="C15" s="632"/>
      <c r="D15" s="633" t="s">
        <v>446</v>
      </c>
      <c r="E15" s="634" t="s">
        <v>643</v>
      </c>
      <c r="F15" s="634">
        <v>6000</v>
      </c>
      <c r="G15" s="634">
        <v>0</v>
      </c>
      <c r="H15" s="635">
        <v>45700</v>
      </c>
      <c r="I15" s="635"/>
      <c r="J15" s="635"/>
      <c r="K15" s="636"/>
      <c r="L15" s="636">
        <f t="shared" si="0"/>
        <v>0</v>
      </c>
      <c r="M15" s="635"/>
      <c r="N15" s="635"/>
      <c r="O15" s="635"/>
      <c r="P15" s="635"/>
      <c r="Q15" s="635"/>
    </row>
    <row r="16" spans="1:20" s="538" customFormat="1" x14ac:dyDescent="0.25">
      <c r="A16" s="400" t="s">
        <v>645</v>
      </c>
      <c r="B16" s="449"/>
      <c r="C16" s="375"/>
      <c r="D16" s="411" t="s">
        <v>628</v>
      </c>
      <c r="E16" s="411" t="s">
        <v>629</v>
      </c>
      <c r="F16" s="411">
        <v>7500</v>
      </c>
      <c r="G16" s="411">
        <v>7500</v>
      </c>
      <c r="H16" s="412">
        <v>45702</v>
      </c>
      <c r="I16" s="412"/>
      <c r="J16" s="412"/>
      <c r="K16" s="376">
        <v>7500</v>
      </c>
      <c r="L16" s="376">
        <f t="shared" si="0"/>
        <v>0</v>
      </c>
      <c r="M16" s="412">
        <v>45796</v>
      </c>
      <c r="N16" s="412"/>
      <c r="O16" s="412">
        <v>45716</v>
      </c>
      <c r="P16" s="412"/>
      <c r="Q16" s="412"/>
      <c r="R16" s="538" t="s">
        <v>688</v>
      </c>
      <c r="T16" s="538" t="s">
        <v>576</v>
      </c>
    </row>
    <row r="17" spans="1:18" ht="13.8" x14ac:dyDescent="0.25">
      <c r="A17" s="652"/>
      <c r="B17" s="119"/>
      <c r="C17" s="119"/>
      <c r="D17" s="653"/>
      <c r="E17" s="119"/>
      <c r="F17" s="119"/>
      <c r="G17" s="380">
        <f>SUM(G4:G16)</f>
        <v>66880</v>
      </c>
      <c r="H17" s="380"/>
      <c r="I17" s="165"/>
      <c r="J17" s="165"/>
      <c r="K17" s="169"/>
      <c r="L17" s="170"/>
      <c r="M17" s="170"/>
      <c r="N17" s="165"/>
      <c r="O17" s="165"/>
      <c r="P17" s="165"/>
    </row>
    <row r="18" spans="1:18" x14ac:dyDescent="0.25">
      <c r="A18" s="744" t="s">
        <v>122</v>
      </c>
      <c r="B18" s="744"/>
      <c r="C18" s="744"/>
      <c r="D18" s="744"/>
      <c r="E18" s="744"/>
      <c r="F18" s="744"/>
      <c r="G18" s="744"/>
      <c r="H18" s="744"/>
      <c r="I18" s="744"/>
      <c r="J18" s="744"/>
      <c r="K18" s="744"/>
      <c r="L18" s="744"/>
      <c r="M18" s="744"/>
      <c r="N18" s="744"/>
      <c r="O18" s="631"/>
      <c r="P18" s="631"/>
      <c r="Q18" s="538"/>
    </row>
    <row r="19" spans="1:18" ht="24" customHeight="1" x14ac:dyDescent="0.25">
      <c r="A19" s="631" t="s">
        <v>601</v>
      </c>
      <c r="B19" s="631" t="s">
        <v>602</v>
      </c>
      <c r="C19" s="631" t="s">
        <v>108</v>
      </c>
      <c r="D19" s="631" t="s">
        <v>281</v>
      </c>
      <c r="E19" s="631" t="s">
        <v>140</v>
      </c>
      <c r="F19" s="631" t="s">
        <v>315</v>
      </c>
      <c r="G19" s="631" t="s">
        <v>110</v>
      </c>
      <c r="H19" s="631" t="s">
        <v>653</v>
      </c>
      <c r="I19" s="631" t="s">
        <v>112</v>
      </c>
      <c r="J19" s="631" t="s">
        <v>113</v>
      </c>
      <c r="K19" s="654" t="s">
        <v>114</v>
      </c>
      <c r="L19" s="654" t="s">
        <v>147</v>
      </c>
      <c r="M19" s="631" t="s">
        <v>115</v>
      </c>
      <c r="N19" s="631" t="s">
        <v>116</v>
      </c>
      <c r="O19" s="631"/>
      <c r="P19" s="631"/>
      <c r="Q19" s="538"/>
    </row>
    <row r="20" spans="1:18" s="538" customFormat="1" ht="25.5" customHeight="1" x14ac:dyDescent="0.25">
      <c r="A20" s="397" t="s">
        <v>620</v>
      </c>
      <c r="B20" s="409">
        <v>45748</v>
      </c>
      <c r="C20" s="400"/>
      <c r="D20" s="400" t="s">
        <v>666</v>
      </c>
      <c r="E20" s="400" t="s">
        <v>668</v>
      </c>
      <c r="F20" s="400" t="s">
        <v>667</v>
      </c>
      <c r="G20" s="473">
        <v>700</v>
      </c>
      <c r="H20" s="412">
        <v>45826</v>
      </c>
      <c r="I20" s="412">
        <v>45979</v>
      </c>
      <c r="J20" s="412">
        <v>46009</v>
      </c>
      <c r="K20" s="376">
        <v>700</v>
      </c>
      <c r="L20" s="474">
        <f>G20-K20</f>
        <v>0</v>
      </c>
      <c r="M20" s="412">
        <v>45849</v>
      </c>
      <c r="N20" s="412"/>
      <c r="O20" s="412"/>
      <c r="P20" s="412"/>
      <c r="R20" s="650"/>
    </row>
    <row r="21" spans="1:18" s="382" customFormat="1" x14ac:dyDescent="0.25">
      <c r="A21" s="630" t="s">
        <v>528</v>
      </c>
      <c r="B21" s="649">
        <v>45748</v>
      </c>
      <c r="C21" s="632"/>
      <c r="D21" s="634" t="s">
        <v>282</v>
      </c>
      <c r="E21" s="634" t="s">
        <v>670</v>
      </c>
      <c r="F21" s="634">
        <v>500</v>
      </c>
      <c r="G21" s="634"/>
      <c r="H21" s="635"/>
      <c r="I21" s="635"/>
      <c r="J21" s="635"/>
      <c r="K21" s="636"/>
      <c r="L21" s="635"/>
      <c r="M21" s="635"/>
      <c r="N21" s="635" t="s">
        <v>671</v>
      </c>
      <c r="O21" s="635">
        <v>45761</v>
      </c>
      <c r="P21" s="635"/>
      <c r="Q21" s="635"/>
      <c r="R21" s="651"/>
    </row>
    <row r="22" spans="1:18" s="467" customFormat="1" x14ac:dyDescent="0.25">
      <c r="A22" s="593" t="s">
        <v>528</v>
      </c>
      <c r="B22" s="593">
        <v>45786</v>
      </c>
      <c r="C22" s="461"/>
      <c r="D22" s="460" t="s">
        <v>673</v>
      </c>
      <c r="E22" s="460" t="s">
        <v>674</v>
      </c>
      <c r="F22" s="594">
        <v>495</v>
      </c>
      <c r="G22" s="473">
        <v>495</v>
      </c>
      <c r="H22" s="593">
        <v>45786</v>
      </c>
      <c r="I22" s="466">
        <v>45939</v>
      </c>
      <c r="J22" s="466">
        <v>45970</v>
      </c>
      <c r="K22" s="465">
        <v>495</v>
      </c>
      <c r="L22" s="474">
        <f t="shared" ref="L22:L27" si="1">G22-K22</f>
        <v>0</v>
      </c>
      <c r="M22" s="657">
        <v>45814</v>
      </c>
      <c r="N22" s="466" t="s">
        <v>719</v>
      </c>
      <c r="O22" s="466"/>
      <c r="P22" s="466"/>
      <c r="Q22" s="466"/>
    </row>
    <row r="23" spans="1:18" s="467" customFormat="1" x14ac:dyDescent="0.25">
      <c r="A23" s="608" t="s">
        <v>689</v>
      </c>
      <c r="B23" s="593">
        <v>45847</v>
      </c>
      <c r="C23" s="461"/>
      <c r="D23" s="610" t="s">
        <v>682</v>
      </c>
      <c r="E23" s="460" t="s">
        <v>683</v>
      </c>
      <c r="F23" s="611">
        <v>1000</v>
      </c>
      <c r="G23" s="660">
        <v>1000</v>
      </c>
      <c r="H23" s="659">
        <v>45915</v>
      </c>
      <c r="I23" s="659">
        <v>46068</v>
      </c>
      <c r="J23" s="659">
        <v>46096</v>
      </c>
      <c r="K23" s="671">
        <v>1000</v>
      </c>
      <c r="L23" s="474">
        <f t="shared" si="1"/>
        <v>0</v>
      </c>
      <c r="M23" s="659">
        <v>46059</v>
      </c>
      <c r="N23" s="669" t="s">
        <v>703</v>
      </c>
      <c r="O23" s="595"/>
      <c r="P23" s="595"/>
      <c r="Q23" s="595"/>
    </row>
    <row r="24" spans="1:18" s="467" customFormat="1" x14ac:dyDescent="0.25">
      <c r="A24" s="661" t="s">
        <v>692</v>
      </c>
      <c r="B24" s="665">
        <v>45896</v>
      </c>
      <c r="C24" s="666"/>
      <c r="D24" s="667" t="s">
        <v>690</v>
      </c>
      <c r="E24" s="662" t="s">
        <v>691</v>
      </c>
      <c r="F24" s="668">
        <v>1000</v>
      </c>
      <c r="G24" s="669">
        <v>1000</v>
      </c>
      <c r="H24" s="663">
        <v>45957</v>
      </c>
      <c r="I24" s="663">
        <v>46108</v>
      </c>
      <c r="J24" s="663">
        <v>46139</v>
      </c>
      <c r="K24" s="672">
        <v>1000</v>
      </c>
      <c r="L24" s="474">
        <f t="shared" si="1"/>
        <v>0</v>
      </c>
      <c r="M24" s="659">
        <v>46129</v>
      </c>
      <c r="N24" s="655" t="s">
        <v>721</v>
      </c>
      <c r="O24" s="595"/>
      <c r="P24" s="595"/>
      <c r="Q24" s="595"/>
    </row>
    <row r="25" spans="1:18" s="574" customFormat="1" x14ac:dyDescent="0.25">
      <c r="A25" s="593" t="s">
        <v>692</v>
      </c>
      <c r="B25" s="593">
        <v>45950</v>
      </c>
      <c r="C25" s="461"/>
      <c r="D25" s="460" t="s">
        <v>696</v>
      </c>
      <c r="E25" s="460" t="s">
        <v>697</v>
      </c>
      <c r="F25" s="594">
        <v>975</v>
      </c>
      <c r="G25" s="594">
        <v>975</v>
      </c>
      <c r="H25" s="664">
        <v>45957</v>
      </c>
      <c r="I25" s="664">
        <v>46108</v>
      </c>
      <c r="J25" s="663">
        <v>46139</v>
      </c>
      <c r="K25" s="673">
        <v>975</v>
      </c>
      <c r="L25" s="474">
        <f t="shared" si="1"/>
        <v>0</v>
      </c>
      <c r="M25" s="659">
        <v>46129</v>
      </c>
      <c r="N25" s="655" t="s">
        <v>721</v>
      </c>
      <c r="O25" s="466"/>
      <c r="P25" s="466"/>
      <c r="Q25" s="466"/>
    </row>
    <row r="26" spans="1:18" s="684" customFormat="1" x14ac:dyDescent="0.25">
      <c r="A26" s="677"/>
      <c r="B26" s="677"/>
      <c r="C26" s="678"/>
      <c r="D26" s="679" t="s">
        <v>704</v>
      </c>
      <c r="E26" s="679" t="s">
        <v>705</v>
      </c>
      <c r="F26" s="680">
        <v>1000</v>
      </c>
      <c r="G26" s="680"/>
      <c r="H26" s="681"/>
      <c r="I26" s="681"/>
      <c r="J26" s="681"/>
      <c r="K26" s="682"/>
      <c r="L26" s="683"/>
      <c r="N26" s="684" t="s">
        <v>671</v>
      </c>
      <c r="O26" s="685">
        <v>46072</v>
      </c>
      <c r="P26" s="685"/>
      <c r="Q26" s="685"/>
    </row>
    <row r="27" spans="1:18" s="574" customFormat="1" x14ac:dyDescent="0.25">
      <c r="A27" s="593" t="s">
        <v>528</v>
      </c>
      <c r="B27" s="593">
        <v>45967</v>
      </c>
      <c r="C27" s="461"/>
      <c r="D27" s="460" t="s">
        <v>698</v>
      </c>
      <c r="E27" s="460" t="s">
        <v>699</v>
      </c>
      <c r="F27" s="594">
        <v>500</v>
      </c>
      <c r="G27" s="594">
        <v>500</v>
      </c>
      <c r="H27" s="664">
        <v>45971</v>
      </c>
      <c r="I27" s="664">
        <v>46122</v>
      </c>
      <c r="J27" s="664">
        <v>46152</v>
      </c>
      <c r="K27" s="673">
        <v>500</v>
      </c>
      <c r="L27" s="474">
        <f t="shared" si="1"/>
        <v>0</v>
      </c>
      <c r="M27" s="664">
        <v>46096</v>
      </c>
      <c r="N27" s="655" t="s">
        <v>716</v>
      </c>
      <c r="O27" s="466"/>
      <c r="P27" s="466"/>
      <c r="Q27" s="466"/>
    </row>
    <row r="28" spans="1:18" ht="12.75" customHeight="1" x14ac:dyDescent="0.25">
      <c r="A28" s="745" t="s">
        <v>119</v>
      </c>
      <c r="B28" s="745"/>
      <c r="C28" s="745"/>
      <c r="D28" s="745"/>
      <c r="E28" s="745"/>
      <c r="F28" s="745"/>
      <c r="G28" s="658">
        <f>SUM(G20:G27)</f>
        <v>4670</v>
      </c>
      <c r="H28" s="367"/>
      <c r="I28" s="368"/>
      <c r="J28" s="368"/>
      <c r="K28" s="369"/>
      <c r="L28" s="369"/>
      <c r="M28" s="368"/>
      <c r="Q28" s="129"/>
    </row>
    <row r="29" spans="1:18" ht="13.5" customHeight="1" x14ac:dyDescent="0.25">
      <c r="A29" s="737" t="s">
        <v>552</v>
      </c>
      <c r="B29" s="738"/>
      <c r="C29" s="738"/>
      <c r="D29" s="738"/>
      <c r="E29" s="738"/>
      <c r="F29" s="739"/>
      <c r="G29" s="475">
        <f>5000-G28</f>
        <v>330</v>
      </c>
      <c r="H29" s="367"/>
      <c r="I29" s="368"/>
      <c r="J29" s="368"/>
      <c r="K29" s="369"/>
      <c r="L29" s="369"/>
      <c r="M29" s="368"/>
      <c r="Q29" s="129"/>
    </row>
    <row r="31" spans="1:18" ht="13.8" thickBot="1" x14ac:dyDescent="0.3"/>
    <row r="32" spans="1:18" ht="13.8" thickBot="1" x14ac:dyDescent="0.3">
      <c r="A32" s="742" t="s">
        <v>404</v>
      </c>
      <c r="B32" s="743"/>
      <c r="C32" s="743"/>
      <c r="D32" s="743"/>
      <c r="E32" s="743"/>
      <c r="F32" s="743"/>
      <c r="G32" s="743"/>
      <c r="H32" s="743"/>
      <c r="I32" s="743"/>
      <c r="J32" s="743"/>
      <c r="K32" s="743"/>
      <c r="L32" s="743"/>
      <c r="M32" s="743"/>
      <c r="N32" s="746"/>
      <c r="O32" s="545"/>
      <c r="P32" s="545"/>
    </row>
    <row r="33" spans="1:22" ht="26.4" x14ac:dyDescent="0.25">
      <c r="A33" s="445" t="s">
        <v>707</v>
      </c>
      <c r="B33" s="547" t="s">
        <v>602</v>
      </c>
      <c r="C33" s="444" t="s">
        <v>108</v>
      </c>
      <c r="D33" s="445" t="s">
        <v>281</v>
      </c>
      <c r="E33" s="444" t="s">
        <v>140</v>
      </c>
      <c r="F33" s="444" t="s">
        <v>315</v>
      </c>
      <c r="G33" s="445" t="s">
        <v>110</v>
      </c>
      <c r="H33" s="444" t="s">
        <v>653</v>
      </c>
      <c r="I33" s="445" t="s">
        <v>112</v>
      </c>
      <c r="J33" s="444" t="s">
        <v>113</v>
      </c>
      <c r="K33" s="675" t="s">
        <v>114</v>
      </c>
      <c r="L33" s="446" t="s">
        <v>147</v>
      </c>
      <c r="M33" s="444" t="s">
        <v>115</v>
      </c>
      <c r="N33" s="447" t="s">
        <v>116</v>
      </c>
      <c r="O33" s="545"/>
      <c r="P33" s="545"/>
    </row>
    <row r="34" spans="1:22" s="467" customFormat="1" ht="39.6" x14ac:dyDescent="0.25">
      <c r="A34" s="593"/>
      <c r="B34" s="593">
        <v>45827</v>
      </c>
      <c r="C34" s="461"/>
      <c r="D34" s="571" t="s">
        <v>441</v>
      </c>
      <c r="E34" s="460" t="s">
        <v>678</v>
      </c>
      <c r="F34" s="594">
        <v>495</v>
      </c>
      <c r="G34" s="655">
        <v>495</v>
      </c>
      <c r="H34" s="593">
        <v>45827</v>
      </c>
      <c r="I34" s="466">
        <v>45980</v>
      </c>
      <c r="J34" s="466">
        <v>46010</v>
      </c>
      <c r="K34" s="465">
        <v>495</v>
      </c>
      <c r="L34" s="465">
        <f>G34-K34</f>
        <v>0</v>
      </c>
      <c r="M34" s="657">
        <v>46014</v>
      </c>
      <c r="N34" s="466" t="s">
        <v>701</v>
      </c>
      <c r="O34" s="466" t="s">
        <v>700</v>
      </c>
      <c r="P34" s="466"/>
      <c r="Q34" s="466"/>
    </row>
    <row r="35" spans="1:22" s="403" customFormat="1" x14ac:dyDescent="0.25">
      <c r="A35" s="403" t="s">
        <v>544</v>
      </c>
      <c r="B35" s="397">
        <v>46078</v>
      </c>
      <c r="C35" s="400"/>
      <c r="D35" s="397" t="s">
        <v>480</v>
      </c>
      <c r="E35" s="375" t="s">
        <v>706</v>
      </c>
      <c r="F35" s="473">
        <v>250</v>
      </c>
      <c r="G35" s="375">
        <v>250</v>
      </c>
      <c r="H35" s="397">
        <v>46078</v>
      </c>
      <c r="I35" s="397">
        <v>46228</v>
      </c>
      <c r="J35" s="397">
        <v>46259</v>
      </c>
      <c r="K35" s="465">
        <v>250</v>
      </c>
      <c r="L35" s="411">
        <v>0</v>
      </c>
      <c r="M35" s="657">
        <v>46143</v>
      </c>
      <c r="N35" s="375" t="s">
        <v>743</v>
      </c>
      <c r="O35" s="437"/>
      <c r="P35" s="437"/>
      <c r="S35" s="7"/>
      <c r="T35" s="7"/>
      <c r="U35" s="7"/>
      <c r="V35" s="7"/>
    </row>
    <row r="36" spans="1:22" ht="12.75" customHeight="1" x14ac:dyDescent="0.25">
      <c r="A36" s="734" t="s">
        <v>119</v>
      </c>
      <c r="B36" s="735"/>
      <c r="C36" s="735"/>
      <c r="D36" s="735"/>
      <c r="E36" s="735"/>
      <c r="F36" s="736"/>
      <c r="G36" s="477">
        <f>SUM(G34:G35)</f>
        <v>745</v>
      </c>
      <c r="I36" s="368"/>
      <c r="J36" s="368"/>
      <c r="K36" s="676"/>
      <c r="L36" s="369"/>
      <c r="M36" s="369"/>
      <c r="N36" s="368"/>
      <c r="O36" s="368"/>
      <c r="P36" s="368"/>
    </row>
    <row r="37" spans="1:22" ht="12.75" customHeight="1" x14ac:dyDescent="0.25">
      <c r="A37" s="737" t="s">
        <v>694</v>
      </c>
      <c r="B37" s="738"/>
      <c r="C37" s="738"/>
      <c r="D37" s="738"/>
      <c r="E37" s="738"/>
      <c r="F37" s="739"/>
      <c r="G37" s="476">
        <f>2500-G36</f>
        <v>1755</v>
      </c>
      <c r="I37" s="368"/>
      <c r="J37" s="368"/>
      <c r="K37" s="676"/>
      <c r="L37" s="369"/>
      <c r="M37" s="369"/>
      <c r="N37" s="368"/>
      <c r="O37" s="368"/>
      <c r="P37" s="368"/>
    </row>
  </sheetData>
  <mergeCells count="8">
    <mergeCell ref="A36:F36"/>
    <mergeCell ref="A37:F37"/>
    <mergeCell ref="A1:N1"/>
    <mergeCell ref="A2:N2"/>
    <mergeCell ref="A18:N18"/>
    <mergeCell ref="A28:F28"/>
    <mergeCell ref="A29:F29"/>
    <mergeCell ref="A32:N32"/>
  </mergeCells>
  <phoneticPr fontId="5" type="noConversion"/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ABF0A-5190-4504-82F1-3C6111C7E1C2}">
  <sheetPr>
    <pageSetUpPr fitToPage="1"/>
  </sheetPr>
  <dimension ref="A1:W49"/>
  <sheetViews>
    <sheetView topLeftCell="D1" workbookViewId="0">
      <selection activeCell="F44" sqref="F44"/>
    </sheetView>
  </sheetViews>
  <sheetFormatPr defaultColWidth="9.44140625" defaultRowHeight="13.2" x14ac:dyDescent="0.25"/>
  <cols>
    <col min="1" max="1" width="15.44140625" style="467" customWidth="1"/>
    <col min="2" max="2" width="10.109375" style="467" customWidth="1"/>
    <col min="3" max="3" width="4.44140625" style="467" customWidth="1"/>
    <col min="4" max="4" width="13.5546875" style="467" customWidth="1"/>
    <col min="5" max="5" width="42.44140625" style="620" customWidth="1"/>
    <col min="6" max="6" width="42.44140625" style="467" customWidth="1"/>
    <col min="7" max="7" width="20" style="467" bestFit="1" customWidth="1"/>
    <col min="8" max="8" width="14.109375" style="467" bestFit="1" customWidth="1"/>
    <col min="9" max="9" width="12" style="467" customWidth="1"/>
    <col min="10" max="10" width="18" style="467" customWidth="1"/>
    <col min="11" max="11" width="16.109375" style="467" bestFit="1" customWidth="1"/>
    <col min="12" max="13" width="11.44140625" style="467" bestFit="1" customWidth="1"/>
    <col min="14" max="14" width="11.109375" style="467" customWidth="1"/>
    <col min="15" max="15" width="47.109375" style="467" customWidth="1"/>
    <col min="16" max="16" width="17.88671875" style="467" customWidth="1"/>
    <col min="17" max="17" width="9.5546875" style="467" customWidth="1"/>
    <col min="18" max="18" width="9.44140625" style="467" customWidth="1"/>
    <col min="19" max="19" width="16.5546875" style="467" customWidth="1"/>
    <col min="20" max="16384" width="9.44140625" style="467"/>
  </cols>
  <sheetData>
    <row r="1" spans="1:23" ht="32.25" customHeight="1" thickBot="1" x14ac:dyDescent="0.3">
      <c r="A1" s="756" t="s">
        <v>560</v>
      </c>
      <c r="B1" s="757"/>
      <c r="C1" s="757"/>
      <c r="D1" s="757"/>
      <c r="E1" s="757"/>
      <c r="F1" s="757"/>
      <c r="G1" s="757"/>
      <c r="H1" s="757"/>
      <c r="I1" s="757"/>
      <c r="J1" s="757"/>
      <c r="K1" s="757"/>
      <c r="L1" s="757"/>
      <c r="M1" s="757"/>
      <c r="N1" s="757"/>
      <c r="O1" s="757"/>
      <c r="P1" s="548"/>
      <c r="Q1" s="548"/>
    </row>
    <row r="2" spans="1:23" ht="24.75" customHeight="1" thickBot="1" x14ac:dyDescent="0.3">
      <c r="A2" s="747" t="s">
        <v>121</v>
      </c>
      <c r="B2" s="748"/>
      <c r="C2" s="748"/>
      <c r="D2" s="748"/>
      <c r="E2" s="748"/>
      <c r="F2" s="748"/>
      <c r="G2" s="748"/>
      <c r="H2" s="748"/>
      <c r="I2" s="748"/>
      <c r="J2" s="748"/>
      <c r="K2" s="748"/>
      <c r="L2" s="748"/>
      <c r="M2" s="748"/>
      <c r="N2" s="748"/>
      <c r="O2" s="758"/>
      <c r="P2" s="551"/>
      <c r="Q2" s="552"/>
      <c r="R2" s="553"/>
    </row>
    <row r="3" spans="1:23" ht="40.200000000000003" thickBot="1" x14ac:dyDescent="0.3">
      <c r="A3" s="554" t="s">
        <v>98</v>
      </c>
      <c r="B3" s="550"/>
      <c r="C3" s="550" t="s">
        <v>323</v>
      </c>
      <c r="D3" s="554" t="s">
        <v>108</v>
      </c>
      <c r="E3" s="549" t="s">
        <v>2</v>
      </c>
      <c r="F3" s="550"/>
      <c r="G3" s="555" t="s">
        <v>315</v>
      </c>
      <c r="H3" s="549" t="s">
        <v>160</v>
      </c>
      <c r="I3" s="554" t="s">
        <v>653</v>
      </c>
      <c r="J3" s="550" t="s">
        <v>112</v>
      </c>
      <c r="K3" s="554" t="s">
        <v>113</v>
      </c>
      <c r="L3" s="550" t="s">
        <v>114</v>
      </c>
      <c r="M3" s="556" t="s">
        <v>147</v>
      </c>
      <c r="N3" s="554" t="s">
        <v>115</v>
      </c>
      <c r="O3" s="554" t="s">
        <v>116</v>
      </c>
      <c r="P3" s="557" t="s">
        <v>571</v>
      </c>
      <c r="Q3" s="557" t="s">
        <v>578</v>
      </c>
      <c r="R3" s="558" t="s">
        <v>563</v>
      </c>
    </row>
    <row r="4" spans="1:23" s="537" customFormat="1" ht="11.25" customHeight="1" x14ac:dyDescent="0.25">
      <c r="A4" s="531"/>
      <c r="B4" s="531"/>
      <c r="C4" s="532" t="s">
        <v>314</v>
      </c>
      <c r="D4" s="533" t="s">
        <v>490</v>
      </c>
      <c r="E4" s="534" t="s">
        <v>627</v>
      </c>
      <c r="F4" s="559" t="s">
        <v>494</v>
      </c>
      <c r="G4" s="535">
        <v>19900</v>
      </c>
      <c r="H4" s="535">
        <v>18500</v>
      </c>
      <c r="I4" s="536">
        <v>45383</v>
      </c>
      <c r="J4" s="536">
        <v>45627</v>
      </c>
      <c r="K4" s="536">
        <v>45747</v>
      </c>
      <c r="L4" s="560">
        <v>18500</v>
      </c>
      <c r="M4" s="560">
        <f t="shared" ref="M4:M13" si="0">H4-L4</f>
        <v>0</v>
      </c>
      <c r="N4" s="536">
        <v>45558</v>
      </c>
      <c r="O4" s="536" t="s">
        <v>561</v>
      </c>
      <c r="P4" s="536"/>
      <c r="Q4" s="536"/>
      <c r="R4" s="536" t="s">
        <v>630</v>
      </c>
      <c r="S4" s="537" t="s">
        <v>562</v>
      </c>
      <c r="T4" s="467"/>
      <c r="U4" s="467"/>
      <c r="V4" s="467"/>
      <c r="W4" s="467"/>
    </row>
    <row r="5" spans="1:23" s="531" customFormat="1" ht="12.75" customHeight="1" x14ac:dyDescent="0.25">
      <c r="C5" s="531" t="s">
        <v>314</v>
      </c>
      <c r="D5" s="533" t="s">
        <v>491</v>
      </c>
      <c r="E5" s="534" t="s">
        <v>165</v>
      </c>
      <c r="F5" s="559" t="s">
        <v>494</v>
      </c>
      <c r="G5" s="535">
        <v>7500</v>
      </c>
      <c r="H5" s="535">
        <v>7500</v>
      </c>
      <c r="I5" s="536">
        <v>45383</v>
      </c>
      <c r="J5" s="536">
        <v>45627</v>
      </c>
      <c r="K5" s="536">
        <v>45747</v>
      </c>
      <c r="L5" s="560">
        <v>7500</v>
      </c>
      <c r="M5" s="560">
        <f t="shared" si="0"/>
        <v>0</v>
      </c>
      <c r="N5" s="561">
        <v>45558</v>
      </c>
      <c r="O5" s="536" t="s">
        <v>561</v>
      </c>
      <c r="P5" s="536"/>
      <c r="Q5" s="536"/>
      <c r="R5" s="536" t="s">
        <v>566</v>
      </c>
      <c r="S5" s="537" t="s">
        <v>562</v>
      </c>
      <c r="T5" s="562"/>
      <c r="U5" s="562"/>
      <c r="V5" s="562"/>
      <c r="W5" s="562"/>
    </row>
    <row r="6" spans="1:23" s="537" customFormat="1" x14ac:dyDescent="0.25">
      <c r="A6" s="531"/>
      <c r="B6" s="531"/>
      <c r="C6" s="532" t="s">
        <v>314</v>
      </c>
      <c r="D6" s="533" t="s">
        <v>490</v>
      </c>
      <c r="E6" s="534" t="s">
        <v>412</v>
      </c>
      <c r="F6" s="559" t="s">
        <v>494</v>
      </c>
      <c r="G6" s="535">
        <v>5000</v>
      </c>
      <c r="H6" s="535">
        <v>5000</v>
      </c>
      <c r="I6" s="536">
        <v>45383</v>
      </c>
      <c r="J6" s="536">
        <v>45627</v>
      </c>
      <c r="K6" s="536">
        <v>45747</v>
      </c>
      <c r="L6" s="560">
        <v>5000</v>
      </c>
      <c r="M6" s="560">
        <f t="shared" si="0"/>
        <v>0</v>
      </c>
      <c r="N6" s="536">
        <v>45677</v>
      </c>
      <c r="O6" s="536" t="s">
        <v>561</v>
      </c>
      <c r="P6" s="536"/>
      <c r="Q6" s="536"/>
      <c r="R6" s="536" t="s">
        <v>566</v>
      </c>
      <c r="S6" s="537" t="s">
        <v>562</v>
      </c>
      <c r="T6" s="467"/>
      <c r="U6" s="467"/>
      <c r="V6" s="467"/>
      <c r="W6" s="467"/>
    </row>
    <row r="7" spans="1:23" s="537" customFormat="1" x14ac:dyDescent="0.25">
      <c r="A7" s="531"/>
      <c r="B7" s="531"/>
      <c r="C7" s="532" t="s">
        <v>314</v>
      </c>
      <c r="D7" s="533" t="s">
        <v>490</v>
      </c>
      <c r="E7" s="534" t="s">
        <v>492</v>
      </c>
      <c r="F7" s="559" t="s">
        <v>494</v>
      </c>
      <c r="G7" s="535">
        <v>5000</v>
      </c>
      <c r="H7" s="535">
        <v>2500</v>
      </c>
      <c r="I7" s="536">
        <v>45383</v>
      </c>
      <c r="J7" s="536">
        <v>45627</v>
      </c>
      <c r="K7" s="536">
        <v>45747</v>
      </c>
      <c r="L7" s="560">
        <v>2500</v>
      </c>
      <c r="M7" s="560">
        <f t="shared" si="0"/>
        <v>0</v>
      </c>
      <c r="N7" s="536">
        <v>45394</v>
      </c>
      <c r="O7" s="536" t="s">
        <v>570</v>
      </c>
      <c r="P7" s="536"/>
      <c r="Q7" s="536"/>
      <c r="R7" s="536"/>
      <c r="S7" s="537" t="s">
        <v>562</v>
      </c>
      <c r="T7" s="467"/>
      <c r="U7" s="467"/>
      <c r="V7" s="467"/>
      <c r="W7" s="467"/>
    </row>
    <row r="8" spans="1:23" s="537" customFormat="1" x14ac:dyDescent="0.25">
      <c r="A8" s="531"/>
      <c r="B8" s="531"/>
      <c r="C8" s="532" t="s">
        <v>314</v>
      </c>
      <c r="D8" s="533" t="s">
        <v>490</v>
      </c>
      <c r="E8" s="534" t="s">
        <v>231</v>
      </c>
      <c r="F8" s="559" t="s">
        <v>494</v>
      </c>
      <c r="G8" s="535">
        <v>1750</v>
      </c>
      <c r="H8" s="535">
        <v>850</v>
      </c>
      <c r="I8" s="536">
        <v>45383</v>
      </c>
      <c r="J8" s="536">
        <v>45627</v>
      </c>
      <c r="K8" s="536">
        <v>45747</v>
      </c>
      <c r="L8" s="560">
        <v>850</v>
      </c>
      <c r="M8" s="560">
        <f t="shared" si="0"/>
        <v>0</v>
      </c>
      <c r="N8" s="536">
        <v>45579</v>
      </c>
      <c r="O8" s="536" t="s">
        <v>561</v>
      </c>
      <c r="P8" s="536"/>
      <c r="Q8" s="536"/>
      <c r="R8" s="536"/>
      <c r="S8" s="537" t="s">
        <v>562</v>
      </c>
      <c r="T8" s="467"/>
      <c r="U8" s="467"/>
      <c r="V8" s="467"/>
      <c r="W8" s="467"/>
    </row>
    <row r="9" spans="1:23" s="537" customFormat="1" x14ac:dyDescent="0.25">
      <c r="A9" s="563"/>
      <c r="B9" s="563"/>
      <c r="C9" s="564" t="s">
        <v>314</v>
      </c>
      <c r="D9" s="565" t="s">
        <v>490</v>
      </c>
      <c r="E9" s="566" t="s">
        <v>493</v>
      </c>
      <c r="F9" s="567" t="s">
        <v>494</v>
      </c>
      <c r="G9" s="568">
        <v>10000</v>
      </c>
      <c r="H9" s="568">
        <v>5000</v>
      </c>
      <c r="I9" s="536">
        <v>45383</v>
      </c>
      <c r="J9" s="536">
        <v>45627</v>
      </c>
      <c r="K9" s="536">
        <v>45747</v>
      </c>
      <c r="L9" s="569">
        <v>5000</v>
      </c>
      <c r="M9" s="569">
        <f t="shared" si="0"/>
        <v>0</v>
      </c>
      <c r="N9" s="570">
        <v>45575</v>
      </c>
      <c r="O9" s="536" t="s">
        <v>561</v>
      </c>
      <c r="P9" s="536"/>
      <c r="Q9" s="536"/>
      <c r="R9" s="536" t="s">
        <v>566</v>
      </c>
      <c r="S9" s="537" t="s">
        <v>562</v>
      </c>
      <c r="T9" s="467"/>
      <c r="U9" s="467"/>
      <c r="V9" s="467"/>
      <c r="W9" s="467"/>
    </row>
    <row r="10" spans="1:23" s="574" customFormat="1" ht="26.4" x14ac:dyDescent="0.25">
      <c r="A10" s="460"/>
      <c r="B10" s="460"/>
      <c r="C10" s="461" t="s">
        <v>350</v>
      </c>
      <c r="D10" s="462" t="s">
        <v>592</v>
      </c>
      <c r="E10" s="571" t="s">
        <v>555</v>
      </c>
      <c r="F10" s="460" t="s">
        <v>556</v>
      </c>
      <c r="G10" s="572">
        <v>10000</v>
      </c>
      <c r="H10" s="465">
        <v>5000</v>
      </c>
      <c r="I10" s="466">
        <v>45383</v>
      </c>
      <c r="J10" s="466">
        <v>45474</v>
      </c>
      <c r="K10" s="466">
        <v>45505</v>
      </c>
      <c r="L10" s="573">
        <v>5000</v>
      </c>
      <c r="M10" s="573">
        <f t="shared" si="0"/>
        <v>0</v>
      </c>
      <c r="N10" s="466">
        <v>45446</v>
      </c>
      <c r="O10" s="466" t="s">
        <v>583</v>
      </c>
      <c r="P10" s="466" t="s">
        <v>117</v>
      </c>
      <c r="Q10" s="466" t="s">
        <v>117</v>
      </c>
      <c r="R10" s="466"/>
    </row>
    <row r="11" spans="1:23" s="574" customFormat="1" ht="39.6" x14ac:dyDescent="0.25">
      <c r="A11" s="460"/>
      <c r="B11" s="460"/>
      <c r="C11" s="461" t="s">
        <v>314</v>
      </c>
      <c r="D11" s="462" t="s">
        <v>592</v>
      </c>
      <c r="E11" s="571" t="s">
        <v>557</v>
      </c>
      <c r="F11" s="460" t="s">
        <v>558</v>
      </c>
      <c r="G11" s="572">
        <v>500</v>
      </c>
      <c r="H11" s="465">
        <v>500</v>
      </c>
      <c r="I11" s="466">
        <v>45383</v>
      </c>
      <c r="J11" s="466">
        <v>45474</v>
      </c>
      <c r="K11" s="466">
        <v>45505</v>
      </c>
      <c r="L11" s="573">
        <v>500</v>
      </c>
      <c r="M11" s="573">
        <f t="shared" si="0"/>
        <v>0</v>
      </c>
      <c r="N11" s="466">
        <v>45446</v>
      </c>
      <c r="O11" s="466" t="s">
        <v>580</v>
      </c>
      <c r="P11" s="466" t="s">
        <v>117</v>
      </c>
      <c r="Q11" s="466" t="s">
        <v>579</v>
      </c>
      <c r="R11" s="466"/>
    </row>
    <row r="12" spans="1:23" s="574" customFormat="1" ht="52.8" x14ac:dyDescent="0.25">
      <c r="A12" s="460"/>
      <c r="B12" s="460"/>
      <c r="C12" s="461" t="s">
        <v>314</v>
      </c>
      <c r="D12" s="462" t="s">
        <v>592</v>
      </c>
      <c r="E12" s="571" t="s">
        <v>30</v>
      </c>
      <c r="F12" s="460" t="s">
        <v>553</v>
      </c>
      <c r="G12" s="572">
        <v>4980</v>
      </c>
      <c r="H12" s="465">
        <v>4500</v>
      </c>
      <c r="I12" s="466">
        <v>45383</v>
      </c>
      <c r="J12" s="466">
        <v>45474</v>
      </c>
      <c r="K12" s="466">
        <v>45505</v>
      </c>
      <c r="L12" s="573">
        <v>1800</v>
      </c>
      <c r="M12" s="573">
        <f t="shared" si="0"/>
        <v>2700</v>
      </c>
      <c r="N12" s="466">
        <v>45495</v>
      </c>
      <c r="O12" s="466" t="s">
        <v>569</v>
      </c>
      <c r="P12" s="466" t="s">
        <v>117</v>
      </c>
      <c r="Q12" s="466" t="s">
        <v>582</v>
      </c>
      <c r="R12" s="466"/>
      <c r="S12" s="562" t="s">
        <v>686</v>
      </c>
    </row>
    <row r="13" spans="1:23" s="574" customFormat="1" x14ac:dyDescent="0.25">
      <c r="A13" s="460"/>
      <c r="B13" s="460"/>
      <c r="C13" s="461" t="s">
        <v>314</v>
      </c>
      <c r="D13" s="462" t="s">
        <v>592</v>
      </c>
      <c r="E13" s="571" t="s">
        <v>554</v>
      </c>
      <c r="F13" s="460" t="s">
        <v>559</v>
      </c>
      <c r="G13" s="572">
        <v>7500</v>
      </c>
      <c r="H13" s="465">
        <v>7500</v>
      </c>
      <c r="I13" s="466">
        <v>45383</v>
      </c>
      <c r="J13" s="466">
        <v>45474</v>
      </c>
      <c r="K13" s="466">
        <v>45505</v>
      </c>
      <c r="L13" s="573">
        <v>7500</v>
      </c>
      <c r="M13" s="573">
        <f t="shared" si="0"/>
        <v>0</v>
      </c>
      <c r="N13" s="466">
        <v>45446</v>
      </c>
      <c r="O13" s="466" t="s">
        <v>581</v>
      </c>
      <c r="P13" s="466" t="s">
        <v>117</v>
      </c>
      <c r="Q13" s="466" t="s">
        <v>117</v>
      </c>
      <c r="R13" s="466" t="s">
        <v>117</v>
      </c>
    </row>
    <row r="14" spans="1:23" s="574" customFormat="1" x14ac:dyDescent="0.25">
      <c r="A14" s="460"/>
      <c r="B14" s="460"/>
      <c r="C14" s="461"/>
      <c r="D14" s="462"/>
      <c r="E14" s="571"/>
      <c r="F14" s="460"/>
      <c r="G14" s="460"/>
      <c r="H14" s="465"/>
      <c r="I14" s="466"/>
      <c r="J14" s="466"/>
      <c r="K14" s="466"/>
      <c r="L14" s="573"/>
      <c r="M14" s="573"/>
      <c r="N14" s="466"/>
      <c r="O14" s="466"/>
      <c r="P14" s="466"/>
      <c r="Q14" s="466"/>
      <c r="R14" s="466"/>
    </row>
    <row r="15" spans="1:23" ht="60.75" customHeight="1" thickBot="1" x14ac:dyDescent="0.3">
      <c r="A15" s="575" t="s">
        <v>228</v>
      </c>
      <c r="B15" s="576"/>
      <c r="C15" s="576"/>
      <c r="D15" s="576"/>
      <c r="E15" s="576"/>
      <c r="F15" s="576"/>
      <c r="G15" s="577"/>
      <c r="H15" s="578">
        <f>SUM(H4:H13)</f>
        <v>56850</v>
      </c>
      <c r="I15" s="579"/>
      <c r="J15" s="580"/>
      <c r="K15" s="580"/>
      <c r="L15" s="580"/>
      <c r="M15" s="581"/>
      <c r="N15" s="581"/>
      <c r="O15" s="580"/>
      <c r="P15" s="580"/>
      <c r="Q15" s="580"/>
      <c r="S15" s="467" t="s">
        <v>576</v>
      </c>
    </row>
    <row r="16" spans="1:23" ht="14.4" thickBot="1" x14ac:dyDescent="0.3">
      <c r="A16" s="582"/>
      <c r="B16" s="583"/>
      <c r="C16" s="583"/>
      <c r="D16" s="583"/>
      <c r="E16" s="584"/>
      <c r="F16" s="583"/>
      <c r="G16" s="583"/>
      <c r="H16" s="585"/>
      <c r="I16" s="585"/>
      <c r="J16" s="586"/>
      <c r="K16" s="586"/>
      <c r="L16" s="586"/>
      <c r="M16" s="587"/>
      <c r="N16" s="588"/>
      <c r="O16" s="589"/>
      <c r="P16" s="589"/>
      <c r="Q16" s="589"/>
    </row>
    <row r="17" spans="1:17" x14ac:dyDescent="0.25">
      <c r="A17" s="759" t="s">
        <v>122</v>
      </c>
      <c r="B17" s="758"/>
      <c r="C17" s="758"/>
      <c r="D17" s="758"/>
      <c r="E17" s="758"/>
      <c r="F17" s="758"/>
      <c r="G17" s="758"/>
      <c r="H17" s="758"/>
      <c r="I17" s="758"/>
      <c r="J17" s="758"/>
      <c r="K17" s="758"/>
      <c r="L17" s="758"/>
      <c r="M17" s="758"/>
      <c r="N17" s="758"/>
      <c r="O17" s="760"/>
      <c r="P17" s="590"/>
      <c r="Q17" s="590"/>
    </row>
    <row r="18" spans="1:17" ht="39.6" x14ac:dyDescent="0.25">
      <c r="A18" s="628" t="s">
        <v>325</v>
      </c>
      <c r="B18" s="628" t="s">
        <v>648</v>
      </c>
      <c r="C18" s="628" t="s">
        <v>323</v>
      </c>
      <c r="D18" s="628" t="s">
        <v>108</v>
      </c>
      <c r="E18" s="628" t="s">
        <v>281</v>
      </c>
      <c r="F18" s="628" t="s">
        <v>140</v>
      </c>
      <c r="G18" s="628" t="s">
        <v>315</v>
      </c>
      <c r="H18" s="628" t="s">
        <v>110</v>
      </c>
      <c r="I18" s="628" t="s">
        <v>653</v>
      </c>
      <c r="J18" s="628" t="s">
        <v>112</v>
      </c>
      <c r="K18" s="628" t="s">
        <v>113</v>
      </c>
      <c r="L18" s="628" t="s">
        <v>114</v>
      </c>
      <c r="M18" s="629" t="s">
        <v>147</v>
      </c>
      <c r="N18" s="628" t="s">
        <v>115</v>
      </c>
      <c r="O18" s="628" t="s">
        <v>116</v>
      </c>
      <c r="P18" s="590"/>
      <c r="Q18" s="590"/>
    </row>
    <row r="19" spans="1:17" ht="14.25" customHeight="1" x14ac:dyDescent="0.25">
      <c r="A19" s="593" t="s">
        <v>544</v>
      </c>
      <c r="B19" s="593"/>
      <c r="C19" s="461"/>
      <c r="D19" s="462"/>
      <c r="E19" s="460" t="s">
        <v>574</v>
      </c>
      <c r="F19" s="460" t="s">
        <v>573</v>
      </c>
      <c r="G19" s="594">
        <v>500</v>
      </c>
      <c r="H19" s="594">
        <v>500</v>
      </c>
      <c r="I19" s="466">
        <v>45421</v>
      </c>
      <c r="J19" s="466">
        <v>45605</v>
      </c>
      <c r="K19" s="466">
        <v>45574</v>
      </c>
      <c r="L19" s="573">
        <v>500</v>
      </c>
      <c r="M19" s="573">
        <f>H19-L19</f>
        <v>0</v>
      </c>
      <c r="N19" s="466">
        <v>45474</v>
      </c>
      <c r="O19" s="466"/>
      <c r="P19" s="595"/>
      <c r="Q19" s="595"/>
    </row>
    <row r="20" spans="1:17" x14ac:dyDescent="0.25">
      <c r="A20" s="593">
        <v>45482</v>
      </c>
      <c r="B20" s="593"/>
      <c r="C20" s="461" t="s">
        <v>356</v>
      </c>
      <c r="D20" s="462" t="s">
        <v>599</v>
      </c>
      <c r="E20" s="571" t="s">
        <v>584</v>
      </c>
      <c r="F20" s="460" t="s">
        <v>585</v>
      </c>
      <c r="G20" s="594">
        <v>1000</v>
      </c>
      <c r="H20" s="594">
        <v>1000</v>
      </c>
      <c r="I20" s="466">
        <v>45483</v>
      </c>
      <c r="J20" s="466">
        <v>45635</v>
      </c>
      <c r="K20" s="466">
        <v>45666</v>
      </c>
      <c r="L20" s="573">
        <v>1000</v>
      </c>
      <c r="M20" s="573">
        <f>H20-L20</f>
        <v>0</v>
      </c>
      <c r="N20" s="466">
        <v>45495</v>
      </c>
      <c r="O20" s="466"/>
      <c r="P20" s="595"/>
      <c r="Q20" s="595"/>
    </row>
    <row r="21" spans="1:17" x14ac:dyDescent="0.25">
      <c r="A21" s="593">
        <v>45482</v>
      </c>
      <c r="B21" s="593"/>
      <c r="C21" s="461" t="s">
        <v>356</v>
      </c>
      <c r="D21" s="462" t="s">
        <v>599</v>
      </c>
      <c r="E21" s="571" t="s">
        <v>586</v>
      </c>
      <c r="F21" s="460" t="s">
        <v>596</v>
      </c>
      <c r="G21" s="594">
        <v>1000</v>
      </c>
      <c r="H21" s="594">
        <v>750</v>
      </c>
      <c r="I21" s="466">
        <v>45483</v>
      </c>
      <c r="J21" s="466">
        <v>45635</v>
      </c>
      <c r="K21" s="466">
        <v>45666</v>
      </c>
      <c r="L21" s="573">
        <v>750</v>
      </c>
      <c r="M21" s="573">
        <f>H21-L21</f>
        <v>0</v>
      </c>
      <c r="N21" s="466">
        <v>45583</v>
      </c>
      <c r="O21" s="466"/>
      <c r="P21" s="595"/>
      <c r="Q21" s="595"/>
    </row>
    <row r="22" spans="1:17" s="605" customFormat="1" x14ac:dyDescent="0.25">
      <c r="A22" s="596"/>
      <c r="B22" s="596"/>
      <c r="C22" s="597"/>
      <c r="D22" s="598"/>
      <c r="E22" s="599" t="s">
        <v>587</v>
      </c>
      <c r="F22" s="600" t="s">
        <v>588</v>
      </c>
      <c r="G22" s="601">
        <v>10000</v>
      </c>
      <c r="H22" s="601"/>
      <c r="I22" s="602"/>
      <c r="J22" s="602"/>
      <c r="K22" s="602"/>
      <c r="L22" s="603"/>
      <c r="M22" s="603"/>
      <c r="N22" s="602"/>
      <c r="O22" s="602" t="s">
        <v>591</v>
      </c>
      <c r="P22" s="604"/>
      <c r="Q22" s="604"/>
    </row>
    <row r="23" spans="1:17" s="605" customFormat="1" x14ac:dyDescent="0.25">
      <c r="A23" s="596"/>
      <c r="B23" s="596"/>
      <c r="C23" s="597"/>
      <c r="D23" s="598"/>
      <c r="E23" s="599" t="s">
        <v>589</v>
      </c>
      <c r="F23" s="600"/>
      <c r="G23" s="601">
        <v>6000</v>
      </c>
      <c r="H23" s="601"/>
      <c r="I23" s="602"/>
      <c r="J23" s="602"/>
      <c r="K23" s="602"/>
      <c r="L23" s="603"/>
      <c r="M23" s="603"/>
      <c r="N23" s="602"/>
      <c r="O23" s="602" t="s">
        <v>590</v>
      </c>
      <c r="P23" s="604"/>
      <c r="Q23" s="604"/>
    </row>
    <row r="24" spans="1:17" s="606" customFormat="1" x14ac:dyDescent="0.25">
      <c r="A24" s="596"/>
      <c r="B24" s="596"/>
      <c r="C24" s="597"/>
      <c r="D24" s="598"/>
      <c r="E24" s="596" t="s">
        <v>587</v>
      </c>
      <c r="F24" s="599" t="s">
        <v>593</v>
      </c>
      <c r="G24" s="601">
        <v>5000</v>
      </c>
      <c r="H24" s="601"/>
      <c r="I24" s="602"/>
      <c r="J24" s="602"/>
      <c r="K24" s="602"/>
      <c r="L24" s="602"/>
      <c r="M24" s="603"/>
      <c r="N24" s="602"/>
      <c r="O24" s="602" t="s">
        <v>594</v>
      </c>
      <c r="P24" s="626"/>
      <c r="Q24" s="602"/>
    </row>
    <row r="25" spans="1:17" s="574" customFormat="1" x14ac:dyDescent="0.25">
      <c r="A25" s="593" t="s">
        <v>528</v>
      </c>
      <c r="B25" s="593"/>
      <c r="C25" s="461"/>
      <c r="D25" s="462"/>
      <c r="E25" s="571" t="s">
        <v>597</v>
      </c>
      <c r="F25" s="460" t="s">
        <v>598</v>
      </c>
      <c r="G25" s="594">
        <v>250</v>
      </c>
      <c r="H25" s="594">
        <v>250</v>
      </c>
      <c r="I25" s="466">
        <v>45490</v>
      </c>
      <c r="J25" s="466">
        <v>46008</v>
      </c>
      <c r="K25" s="466">
        <v>45674</v>
      </c>
      <c r="L25" s="573">
        <v>250</v>
      </c>
      <c r="M25" s="573">
        <f t="shared" ref="M25:M30" si="1">H25-L25</f>
        <v>0</v>
      </c>
      <c r="N25" s="466">
        <v>45625</v>
      </c>
      <c r="O25" s="466"/>
      <c r="P25" s="627"/>
      <c r="Q25" s="466"/>
    </row>
    <row r="26" spans="1:17" s="574" customFormat="1" ht="18" customHeight="1" x14ac:dyDescent="0.25">
      <c r="A26" s="593" t="s">
        <v>528</v>
      </c>
      <c r="B26" s="593"/>
      <c r="C26" s="461"/>
      <c r="D26" s="462"/>
      <c r="E26" s="571" t="s">
        <v>475</v>
      </c>
      <c r="F26" s="460" t="s">
        <v>631</v>
      </c>
      <c r="G26" s="594">
        <v>500</v>
      </c>
      <c r="H26" s="594">
        <v>500</v>
      </c>
      <c r="I26" s="466">
        <v>45560</v>
      </c>
      <c r="J26" s="466">
        <v>45713</v>
      </c>
      <c r="K26" s="466">
        <v>45741</v>
      </c>
      <c r="L26" s="607">
        <v>500</v>
      </c>
      <c r="M26" s="573">
        <f t="shared" si="1"/>
        <v>0</v>
      </c>
      <c r="N26" s="466">
        <v>45681</v>
      </c>
      <c r="O26" s="466"/>
      <c r="P26" s="627"/>
      <c r="Q26" s="466"/>
    </row>
    <row r="27" spans="1:17" s="574" customFormat="1" x14ac:dyDescent="0.25">
      <c r="A27" s="593"/>
      <c r="B27" s="593">
        <v>45546</v>
      </c>
      <c r="C27" s="461"/>
      <c r="D27" s="462"/>
      <c r="E27" s="571" t="s">
        <v>621</v>
      </c>
      <c r="F27" s="460" t="s">
        <v>622</v>
      </c>
      <c r="G27" s="594">
        <v>1000</v>
      </c>
      <c r="H27" s="594">
        <v>1000</v>
      </c>
      <c r="I27" s="466">
        <v>45575</v>
      </c>
      <c r="J27" s="466">
        <v>45726</v>
      </c>
      <c r="K27" s="466">
        <v>45757</v>
      </c>
      <c r="L27" s="573">
        <v>1000</v>
      </c>
      <c r="M27" s="573">
        <f t="shared" si="1"/>
        <v>0</v>
      </c>
      <c r="N27" s="466">
        <v>45667</v>
      </c>
      <c r="O27" s="466" t="s">
        <v>636</v>
      </c>
      <c r="P27" s="627"/>
      <c r="Q27" s="466"/>
    </row>
    <row r="28" spans="1:17" s="574" customFormat="1" ht="26.4" x14ac:dyDescent="0.25">
      <c r="A28" s="593"/>
      <c r="B28" s="593" t="s">
        <v>649</v>
      </c>
      <c r="C28" s="461"/>
      <c r="D28" s="462"/>
      <c r="E28" s="571" t="s">
        <v>632</v>
      </c>
      <c r="F28" s="460" t="s">
        <v>633</v>
      </c>
      <c r="G28" s="594">
        <v>600</v>
      </c>
      <c r="H28" s="594">
        <v>300</v>
      </c>
      <c r="I28" s="466">
        <v>45575</v>
      </c>
      <c r="J28" s="466">
        <v>45726</v>
      </c>
      <c r="K28" s="466">
        <v>45757</v>
      </c>
      <c r="L28" s="573">
        <v>300</v>
      </c>
      <c r="M28" s="573">
        <f t="shared" si="1"/>
        <v>0</v>
      </c>
      <c r="N28" s="466">
        <v>45667</v>
      </c>
      <c r="O28" s="466" t="s">
        <v>637</v>
      </c>
      <c r="P28" s="627"/>
      <c r="Q28" s="466"/>
    </row>
    <row r="29" spans="1:17" ht="26.4" x14ac:dyDescent="0.25">
      <c r="A29" s="593">
        <v>45699</v>
      </c>
      <c r="B29" s="593">
        <v>45677</v>
      </c>
      <c r="C29" s="461"/>
      <c r="D29" s="462"/>
      <c r="E29" s="571" t="s">
        <v>638</v>
      </c>
      <c r="F29" s="460" t="s">
        <v>639</v>
      </c>
      <c r="G29" s="594">
        <v>1100</v>
      </c>
      <c r="H29" s="594">
        <v>1100</v>
      </c>
      <c r="I29" s="466">
        <v>45730</v>
      </c>
      <c r="J29" s="466">
        <v>45914</v>
      </c>
      <c r="K29" s="466">
        <v>45883</v>
      </c>
      <c r="L29" s="573">
        <v>1100</v>
      </c>
      <c r="M29" s="573">
        <f t="shared" si="1"/>
        <v>0</v>
      </c>
      <c r="N29" s="466">
        <v>45737</v>
      </c>
      <c r="O29" s="466" t="s">
        <v>650</v>
      </c>
      <c r="P29" s="595"/>
      <c r="Q29" s="595"/>
    </row>
    <row r="30" spans="1:17" ht="26.4" x14ac:dyDescent="0.25">
      <c r="A30" s="593">
        <v>45699</v>
      </c>
      <c r="B30" s="593">
        <v>45658</v>
      </c>
      <c r="C30" s="461"/>
      <c r="D30" s="462"/>
      <c r="E30" s="571" t="s">
        <v>378</v>
      </c>
      <c r="F30" s="460" t="s">
        <v>642</v>
      </c>
      <c r="G30" s="594">
        <v>1000</v>
      </c>
      <c r="H30" s="594">
        <v>1000</v>
      </c>
      <c r="I30" s="466">
        <v>45730</v>
      </c>
      <c r="J30" s="466">
        <v>45883</v>
      </c>
      <c r="K30" s="466">
        <v>45914</v>
      </c>
      <c r="L30" s="573">
        <v>1000</v>
      </c>
      <c r="M30" s="573">
        <f t="shared" si="1"/>
        <v>0</v>
      </c>
      <c r="N30" s="466">
        <v>45882</v>
      </c>
      <c r="O30" s="466" t="s">
        <v>651</v>
      </c>
      <c r="P30" s="595" t="s">
        <v>687</v>
      </c>
      <c r="Q30" s="595"/>
    </row>
    <row r="31" spans="1:17" s="605" customFormat="1" ht="26.4" x14ac:dyDescent="0.25">
      <c r="A31" s="596">
        <v>45699</v>
      </c>
      <c r="B31" s="596">
        <v>45693</v>
      </c>
      <c r="C31" s="597"/>
      <c r="D31" s="598"/>
      <c r="E31" s="599" t="s">
        <v>646</v>
      </c>
      <c r="F31" s="600" t="s">
        <v>647</v>
      </c>
      <c r="G31" s="601">
        <v>495</v>
      </c>
      <c r="H31" s="601">
        <v>0</v>
      </c>
      <c r="I31" s="602"/>
      <c r="J31" s="602"/>
      <c r="K31" s="602"/>
      <c r="L31" s="640"/>
      <c r="M31" s="640"/>
      <c r="N31" s="602"/>
      <c r="O31" s="602" t="s">
        <v>652</v>
      </c>
      <c r="P31" s="604"/>
      <c r="Q31" s="604"/>
    </row>
    <row r="33" spans="1:22" ht="12.75" customHeight="1" x14ac:dyDescent="0.25">
      <c r="A33" s="750" t="s">
        <v>119</v>
      </c>
      <c r="B33" s="751"/>
      <c r="C33" s="751"/>
      <c r="D33" s="751"/>
      <c r="E33" s="751"/>
      <c r="F33" s="751"/>
      <c r="G33" s="752"/>
      <c r="H33" s="615">
        <f>SUM(H19:H31)</f>
        <v>6400</v>
      </c>
      <c r="I33" s="761" t="s">
        <v>669</v>
      </c>
      <c r="J33" s="762"/>
      <c r="K33" s="762"/>
      <c r="L33" s="762"/>
      <c r="M33" s="762"/>
      <c r="N33" s="762"/>
      <c r="O33" s="762"/>
      <c r="R33" s="618"/>
    </row>
    <row r="34" spans="1:22" ht="13.5" customHeight="1" x14ac:dyDescent="0.25">
      <c r="A34" s="753" t="s">
        <v>552</v>
      </c>
      <c r="B34" s="754"/>
      <c r="C34" s="754"/>
      <c r="D34" s="754"/>
      <c r="E34" s="754"/>
      <c r="F34" s="754"/>
      <c r="G34" s="755"/>
      <c r="H34" s="619">
        <v>0</v>
      </c>
      <c r="I34" s="616"/>
      <c r="J34" s="580"/>
      <c r="K34" s="580"/>
      <c r="L34" s="617"/>
      <c r="M34" s="617"/>
      <c r="N34" s="580"/>
      <c r="R34" s="618"/>
    </row>
    <row r="36" spans="1:22" ht="13.8" thickBot="1" x14ac:dyDescent="0.3"/>
    <row r="37" spans="1:22" ht="13.8" thickBot="1" x14ac:dyDescent="0.3">
      <c r="A37" s="747" t="s">
        <v>404</v>
      </c>
      <c r="B37" s="748"/>
      <c r="C37" s="748"/>
      <c r="D37" s="748"/>
      <c r="E37" s="748"/>
      <c r="F37" s="748"/>
      <c r="G37" s="748"/>
      <c r="H37" s="748"/>
      <c r="I37" s="748"/>
      <c r="J37" s="748"/>
      <c r="K37" s="748"/>
      <c r="L37" s="748"/>
      <c r="M37" s="748"/>
      <c r="N37" s="748"/>
      <c r="O37" s="749"/>
      <c r="P37" s="590"/>
      <c r="Q37" s="590"/>
    </row>
    <row r="38" spans="1:22" ht="39.6" x14ac:dyDescent="0.25">
      <c r="A38" s="591"/>
      <c r="B38" s="551"/>
      <c r="C38" s="551" t="s">
        <v>323</v>
      </c>
      <c r="D38" s="591" t="s">
        <v>108</v>
      </c>
      <c r="E38" s="551" t="s">
        <v>281</v>
      </c>
      <c r="F38" s="591" t="s">
        <v>140</v>
      </c>
      <c r="G38" s="591" t="s">
        <v>315</v>
      </c>
      <c r="H38" s="551" t="s">
        <v>110</v>
      </c>
      <c r="I38" s="591" t="s">
        <v>653</v>
      </c>
      <c r="J38" s="551" t="s">
        <v>112</v>
      </c>
      <c r="K38" s="591" t="s">
        <v>113</v>
      </c>
      <c r="L38" s="551" t="s">
        <v>114</v>
      </c>
      <c r="M38" s="592" t="s">
        <v>147</v>
      </c>
      <c r="N38" s="591" t="s">
        <v>115</v>
      </c>
      <c r="O38" s="552" t="s">
        <v>116</v>
      </c>
      <c r="P38" s="590"/>
      <c r="Q38" s="590"/>
    </row>
    <row r="39" spans="1:22" s="605" customFormat="1" x14ac:dyDescent="0.25">
      <c r="A39" s="596"/>
      <c r="B39" s="596"/>
      <c r="C39" s="600"/>
      <c r="D39" s="598"/>
      <c r="E39" s="596" t="s">
        <v>587</v>
      </c>
      <c r="F39" s="600" t="s">
        <v>595</v>
      </c>
      <c r="G39" s="601"/>
      <c r="H39" s="600"/>
      <c r="I39" s="596"/>
      <c r="J39" s="596"/>
      <c r="K39" s="596"/>
      <c r="L39" s="600"/>
      <c r="M39" s="621"/>
      <c r="N39" s="596"/>
      <c r="O39" s="602" t="s">
        <v>594</v>
      </c>
      <c r="P39" s="622"/>
      <c r="Q39" s="622"/>
    </row>
    <row r="40" spans="1:22" s="574" customFormat="1" x14ac:dyDescent="0.25">
      <c r="A40" s="593"/>
      <c r="B40" s="593">
        <v>45636</v>
      </c>
      <c r="C40" s="461"/>
      <c r="D40" s="462"/>
      <c r="E40" s="571" t="s">
        <v>634</v>
      </c>
      <c r="F40" s="460" t="s">
        <v>635</v>
      </c>
      <c r="G40" s="594">
        <v>1000</v>
      </c>
      <c r="H40" s="594">
        <v>1000</v>
      </c>
      <c r="I40" s="466">
        <v>45623</v>
      </c>
      <c r="J40" s="466">
        <v>45774</v>
      </c>
      <c r="K40" s="466">
        <v>45804</v>
      </c>
      <c r="L40" s="573">
        <v>1000</v>
      </c>
      <c r="M40" s="623">
        <f>H40-L40</f>
        <v>0</v>
      </c>
      <c r="N40" s="466">
        <v>45635</v>
      </c>
      <c r="O40" s="466"/>
      <c r="P40" s="466"/>
      <c r="Q40" s="466"/>
    </row>
    <row r="41" spans="1:22" x14ac:dyDescent="0.25">
      <c r="A41" s="608"/>
      <c r="B41" s="613">
        <v>45686</v>
      </c>
      <c r="C41" s="614"/>
      <c r="D41" s="462"/>
      <c r="E41" s="609" t="s">
        <v>641</v>
      </c>
      <c r="F41" s="610" t="s">
        <v>640</v>
      </c>
      <c r="G41" s="611">
        <v>596.4</v>
      </c>
      <c r="H41" s="612">
        <v>500</v>
      </c>
      <c r="I41" s="595">
        <v>45730</v>
      </c>
      <c r="J41" s="466">
        <v>45883</v>
      </c>
      <c r="K41" s="466" t="s">
        <v>663</v>
      </c>
      <c r="L41" s="573">
        <v>500</v>
      </c>
      <c r="M41" s="623">
        <f>H41-L41</f>
        <v>0</v>
      </c>
      <c r="N41" s="462" t="s">
        <v>675</v>
      </c>
      <c r="O41" s="462"/>
      <c r="P41" s="595"/>
      <c r="Q41" s="595"/>
    </row>
    <row r="42" spans="1:22" s="646" customFormat="1" x14ac:dyDescent="0.25">
      <c r="A42" s="641" t="s">
        <v>661</v>
      </c>
      <c r="B42" s="642"/>
      <c r="C42" s="643" t="s">
        <v>314</v>
      </c>
      <c r="E42" s="453" t="s">
        <v>446</v>
      </c>
      <c r="F42" s="642" t="s">
        <v>656</v>
      </c>
      <c r="G42" s="644">
        <v>1000</v>
      </c>
      <c r="H42" s="642" t="s">
        <v>676</v>
      </c>
      <c r="I42" s="641"/>
      <c r="J42" s="641"/>
      <c r="K42" s="647"/>
      <c r="L42" s="647"/>
      <c r="M42" s="656"/>
      <c r="N42" s="647"/>
      <c r="O42" s="647" t="s">
        <v>664</v>
      </c>
      <c r="P42" s="645"/>
    </row>
    <row r="43" spans="1:22" s="403" customFormat="1" x14ac:dyDescent="0.25">
      <c r="A43" s="481" t="s">
        <v>314</v>
      </c>
      <c r="B43" s="375"/>
      <c r="C43" s="400" t="s">
        <v>314</v>
      </c>
      <c r="D43" s="490"/>
      <c r="E43" s="478" t="s">
        <v>657</v>
      </c>
      <c r="F43" s="483" t="s">
        <v>658</v>
      </c>
      <c r="G43" s="484">
        <v>1000</v>
      </c>
      <c r="H43" s="639">
        <v>1000</v>
      </c>
      <c r="I43" s="397">
        <v>45730</v>
      </c>
      <c r="J43" s="397">
        <v>45883</v>
      </c>
      <c r="K43" s="462" t="s">
        <v>663</v>
      </c>
      <c r="L43" s="573">
        <v>1000</v>
      </c>
      <c r="M43" s="623">
        <f t="shared" ref="M43" si="2">H43-L43</f>
        <v>0</v>
      </c>
      <c r="N43" s="462" t="s">
        <v>693</v>
      </c>
      <c r="O43" s="462" t="s">
        <v>665</v>
      </c>
      <c r="P43" s="595" t="s">
        <v>687</v>
      </c>
      <c r="S43" s="7"/>
      <c r="T43" s="7"/>
      <c r="U43" s="7"/>
      <c r="V43" s="7"/>
    </row>
    <row r="44" spans="1:22" x14ac:dyDescent="0.25">
      <c r="A44" s="608" t="s">
        <v>528</v>
      </c>
      <c r="B44" s="613">
        <v>45721</v>
      </c>
      <c r="C44" s="614"/>
      <c r="D44" s="638"/>
      <c r="E44" s="609" t="s">
        <v>659</v>
      </c>
      <c r="F44" s="610" t="s">
        <v>660</v>
      </c>
      <c r="G44" s="611">
        <v>250</v>
      </c>
      <c r="H44" s="638">
        <v>250</v>
      </c>
      <c r="I44" s="593">
        <v>45721</v>
      </c>
      <c r="J44" s="466">
        <v>45874</v>
      </c>
      <c r="K44" s="462" t="s">
        <v>662</v>
      </c>
      <c r="L44" s="573">
        <v>250</v>
      </c>
      <c r="M44" s="623">
        <f>H44-L44</f>
        <v>0</v>
      </c>
      <c r="N44" s="462" t="s">
        <v>677</v>
      </c>
      <c r="O44" s="462" t="s">
        <v>672</v>
      </c>
      <c r="P44" s="595"/>
      <c r="Q44" s="595"/>
    </row>
    <row r="45" spans="1:22" ht="12.75" customHeight="1" x14ac:dyDescent="0.25">
      <c r="A45" s="750" t="s">
        <v>119</v>
      </c>
      <c r="B45" s="751"/>
      <c r="C45" s="751"/>
      <c r="D45" s="751"/>
      <c r="E45" s="751"/>
      <c r="F45" s="751"/>
      <c r="G45" s="752"/>
      <c r="H45" s="624">
        <f>SUM(H40:H44)</f>
        <v>2750</v>
      </c>
      <c r="J45" s="580"/>
      <c r="K45" s="580"/>
      <c r="L45" s="580"/>
      <c r="M45" s="617"/>
      <c r="N45" s="617"/>
      <c r="O45" s="580"/>
      <c r="P45" s="580"/>
      <c r="Q45" s="580"/>
    </row>
    <row r="46" spans="1:22" ht="12.75" customHeight="1" x14ac:dyDescent="0.25">
      <c r="A46" s="753" t="s">
        <v>551</v>
      </c>
      <c r="B46" s="754"/>
      <c r="C46" s="754"/>
      <c r="D46" s="754"/>
      <c r="E46" s="754"/>
      <c r="F46" s="754"/>
      <c r="G46" s="755"/>
      <c r="H46" s="625">
        <f>5000-H45</f>
        <v>2250</v>
      </c>
      <c r="J46" s="580"/>
      <c r="K46" s="580"/>
      <c r="L46" s="580"/>
      <c r="M46" s="617"/>
      <c r="N46" s="617"/>
      <c r="O46" s="580"/>
      <c r="P46" s="580"/>
      <c r="Q46" s="580"/>
    </row>
    <row r="49" spans="9:11" x14ac:dyDescent="0.25">
      <c r="I49" s="648"/>
      <c r="J49" s="648"/>
      <c r="K49" s="648"/>
    </row>
  </sheetData>
  <mergeCells count="9">
    <mergeCell ref="A37:O37"/>
    <mergeCell ref="A45:G45"/>
    <mergeCell ref="A46:G46"/>
    <mergeCell ref="A1:O1"/>
    <mergeCell ref="A2:O2"/>
    <mergeCell ref="A17:O17"/>
    <mergeCell ref="A33:G33"/>
    <mergeCell ref="A34:G34"/>
    <mergeCell ref="I33:O33"/>
  </mergeCells>
  <phoneticPr fontId="5" type="noConversion"/>
  <pageMargins left="0.7" right="0.7" top="0.75" bottom="0.75" header="0.3" footer="0.3"/>
  <pageSetup paperSize="9" scale="52" orientation="landscape" r:id="rId1"/>
  <ignoredErrors>
    <ignoredError sqref="K43:K44 K41 N4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E5A5D-2567-4EC5-AA5C-8032A9D6D428}">
  <dimension ref="A1:O35"/>
  <sheetViews>
    <sheetView workbookViewId="0">
      <selection activeCell="A32" sqref="A32"/>
    </sheetView>
  </sheetViews>
  <sheetFormatPr defaultColWidth="9.44140625" defaultRowHeight="13.2" x14ac:dyDescent="0.25"/>
  <cols>
    <col min="1" max="1" width="22.44140625" style="7" customWidth="1"/>
    <col min="2" max="2" width="4.44140625" style="7" customWidth="1"/>
    <col min="3" max="3" width="13.5546875" style="7" customWidth="1"/>
    <col min="4" max="4" width="57.5546875" style="17" customWidth="1"/>
    <col min="5" max="5" width="39.5546875" style="7" customWidth="1"/>
    <col min="6" max="6" width="11.44140625" style="7" bestFit="1" customWidth="1"/>
    <col min="7" max="7" width="11.5546875" style="7" customWidth="1"/>
    <col min="8" max="8" width="12" style="7" customWidth="1"/>
    <col min="9" max="9" width="10.44140625" style="7" customWidth="1"/>
    <col min="10" max="10" width="10.44140625" style="7" bestFit="1" customWidth="1"/>
    <col min="11" max="12" width="11.44140625" style="7" bestFit="1" customWidth="1"/>
    <col min="13" max="13" width="10.5546875" style="7" bestFit="1" customWidth="1"/>
    <col min="14" max="14" width="44.44140625" style="7" customWidth="1"/>
    <col min="15" max="15" width="7.5546875" style="7" customWidth="1"/>
    <col min="16" max="16384" width="9.44140625" style="7"/>
  </cols>
  <sheetData>
    <row r="1" spans="1:15" ht="32.25" customHeight="1" thickBot="1" x14ac:dyDescent="0.3">
      <c r="A1" s="740" t="s">
        <v>516</v>
      </c>
      <c r="B1" s="741"/>
      <c r="C1" s="741"/>
      <c r="D1" s="741"/>
      <c r="E1" s="741"/>
      <c r="F1" s="741"/>
      <c r="G1" s="741"/>
      <c r="H1" s="741"/>
      <c r="I1" s="741"/>
      <c r="J1" s="741"/>
      <c r="K1" s="741"/>
      <c r="L1" s="741"/>
      <c r="M1" s="741"/>
      <c r="N1" s="741"/>
    </row>
    <row r="2" spans="1:15" ht="24.75" customHeight="1" thickBot="1" x14ac:dyDescent="0.3">
      <c r="A2" s="742" t="s">
        <v>121</v>
      </c>
      <c r="B2" s="743"/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6"/>
    </row>
    <row r="3" spans="1:15" ht="40.200000000000003" thickBot="1" x14ac:dyDescent="0.3">
      <c r="A3" s="371" t="s">
        <v>98</v>
      </c>
      <c r="B3" s="372" t="s">
        <v>323</v>
      </c>
      <c r="C3" s="371" t="s">
        <v>108</v>
      </c>
      <c r="D3" s="742" t="s">
        <v>2</v>
      </c>
      <c r="E3" s="743"/>
      <c r="F3" s="746"/>
      <c r="G3" s="379" t="s">
        <v>160</v>
      </c>
      <c r="H3" s="371" t="s">
        <v>111</v>
      </c>
      <c r="I3" s="372" t="s">
        <v>112</v>
      </c>
      <c r="J3" s="371" t="s">
        <v>113</v>
      </c>
      <c r="K3" s="372" t="s">
        <v>114</v>
      </c>
      <c r="L3" s="373" t="s">
        <v>147</v>
      </c>
      <c r="M3" s="371" t="s">
        <v>115</v>
      </c>
      <c r="N3" s="374" t="s">
        <v>116</v>
      </c>
    </row>
    <row r="4" spans="1:15" ht="26.4" x14ac:dyDescent="0.25">
      <c r="A4" s="375"/>
      <c r="B4" s="409" t="s">
        <v>314</v>
      </c>
      <c r="C4" s="400" t="s">
        <v>490</v>
      </c>
      <c r="D4" s="478" t="s">
        <v>495</v>
      </c>
      <c r="E4" s="414"/>
      <c r="F4" s="415"/>
      <c r="G4" s="411">
        <v>18500</v>
      </c>
      <c r="H4" s="412">
        <v>45017</v>
      </c>
      <c r="I4" s="412">
        <v>45322</v>
      </c>
      <c r="J4" s="412">
        <v>45382</v>
      </c>
      <c r="K4" s="376">
        <v>18500</v>
      </c>
      <c r="L4" s="376">
        <f>G4-K4</f>
        <v>0</v>
      </c>
      <c r="M4" s="412">
        <v>45317</v>
      </c>
      <c r="N4" s="412" t="s">
        <v>548</v>
      </c>
    </row>
    <row r="5" spans="1:15" s="375" customFormat="1" ht="12.75" customHeight="1" x14ac:dyDescent="0.25">
      <c r="B5" s="375" t="s">
        <v>314</v>
      </c>
      <c r="C5" s="400" t="s">
        <v>491</v>
      </c>
      <c r="D5" s="478" t="s">
        <v>165</v>
      </c>
      <c r="E5" s="414" t="s">
        <v>494</v>
      </c>
      <c r="F5" s="415"/>
      <c r="G5" s="411">
        <v>7500</v>
      </c>
      <c r="H5" s="412">
        <v>45017</v>
      </c>
      <c r="I5" s="412">
        <v>45322</v>
      </c>
      <c r="J5" s="412">
        <v>45382</v>
      </c>
      <c r="K5" s="376">
        <v>7500</v>
      </c>
      <c r="L5" s="376">
        <f t="shared" ref="L5:L9" si="0">G5-K5</f>
        <v>0</v>
      </c>
      <c r="M5" s="397">
        <v>45163</v>
      </c>
      <c r="N5" s="375" t="s">
        <v>496</v>
      </c>
    </row>
    <row r="6" spans="1:15" s="467" customFormat="1" x14ac:dyDescent="0.25">
      <c r="A6" s="460"/>
      <c r="B6" s="461" t="s">
        <v>314</v>
      </c>
      <c r="C6" s="462" t="s">
        <v>490</v>
      </c>
      <c r="D6" s="479" t="s">
        <v>412</v>
      </c>
      <c r="E6" s="463"/>
      <c r="F6" s="464"/>
      <c r="G6" s="465">
        <v>6000</v>
      </c>
      <c r="H6" s="466">
        <v>45017</v>
      </c>
      <c r="I6" s="466">
        <v>45322</v>
      </c>
      <c r="J6" s="412">
        <v>45382</v>
      </c>
      <c r="K6" s="376">
        <v>6000</v>
      </c>
      <c r="L6" s="376"/>
      <c r="M6" s="466">
        <v>45254</v>
      </c>
      <c r="N6" s="466" t="s">
        <v>543</v>
      </c>
    </row>
    <row r="7" spans="1:15" x14ac:dyDescent="0.25">
      <c r="A7" s="375"/>
      <c r="B7" s="409" t="s">
        <v>314</v>
      </c>
      <c r="C7" s="400" t="s">
        <v>490</v>
      </c>
      <c r="D7" s="478" t="s">
        <v>492</v>
      </c>
      <c r="E7" s="414"/>
      <c r="F7" s="415"/>
      <c r="G7" s="411">
        <v>2500</v>
      </c>
      <c r="H7" s="412">
        <v>45017</v>
      </c>
      <c r="I7" s="412"/>
      <c r="J7" s="412">
        <v>45382</v>
      </c>
      <c r="K7" s="376">
        <v>2500</v>
      </c>
      <c r="L7" s="376">
        <f t="shared" si="0"/>
        <v>0</v>
      </c>
      <c r="M7" s="412">
        <v>45043</v>
      </c>
      <c r="N7" s="412" t="s">
        <v>496</v>
      </c>
    </row>
    <row r="8" spans="1:15" x14ac:dyDescent="0.25">
      <c r="A8" s="375"/>
      <c r="B8" s="409" t="s">
        <v>314</v>
      </c>
      <c r="C8" s="400" t="s">
        <v>490</v>
      </c>
      <c r="D8" s="478" t="s">
        <v>231</v>
      </c>
      <c r="E8" s="414"/>
      <c r="F8" s="415"/>
      <c r="G8" s="411">
        <v>850</v>
      </c>
      <c r="H8" s="412">
        <v>45017</v>
      </c>
      <c r="I8" s="412">
        <v>45322</v>
      </c>
      <c r="J8" s="412">
        <v>45382</v>
      </c>
      <c r="K8" s="376">
        <v>850</v>
      </c>
      <c r="L8" s="376">
        <f t="shared" si="0"/>
        <v>0</v>
      </c>
      <c r="M8" s="412">
        <v>45303</v>
      </c>
      <c r="N8" s="412" t="s">
        <v>543</v>
      </c>
    </row>
    <row r="9" spans="1:15" x14ac:dyDescent="0.25">
      <c r="A9" s="375"/>
      <c r="B9" s="409" t="s">
        <v>314</v>
      </c>
      <c r="C9" s="400" t="s">
        <v>490</v>
      </c>
      <c r="D9" s="480" t="s">
        <v>493</v>
      </c>
      <c r="E9" s="414"/>
      <c r="F9" s="415"/>
      <c r="G9" s="411">
        <v>4000</v>
      </c>
      <c r="H9" s="412">
        <v>45017</v>
      </c>
      <c r="I9" s="412"/>
      <c r="J9" s="412">
        <v>45382</v>
      </c>
      <c r="K9" s="376">
        <v>4000</v>
      </c>
      <c r="L9" s="376">
        <f t="shared" si="0"/>
        <v>0</v>
      </c>
      <c r="M9" s="412">
        <v>45131</v>
      </c>
      <c r="N9" s="412" t="s">
        <v>496</v>
      </c>
    </row>
    <row r="10" spans="1:15" ht="60.75" customHeight="1" thickBot="1" x14ac:dyDescent="0.3">
      <c r="A10" s="406" t="s">
        <v>228</v>
      </c>
      <c r="B10" s="407"/>
      <c r="C10" s="407"/>
      <c r="D10" s="407"/>
      <c r="E10" s="407"/>
      <c r="F10" s="408"/>
      <c r="G10" s="377">
        <f>SUM(G4:G9)</f>
        <v>39350</v>
      </c>
      <c r="H10" s="380"/>
      <c r="I10" s="368"/>
      <c r="J10" s="368"/>
      <c r="K10" s="368"/>
      <c r="L10" s="378"/>
      <c r="M10" s="378"/>
      <c r="N10" s="368"/>
    </row>
    <row r="11" spans="1:15" ht="14.4" thickBot="1" x14ac:dyDescent="0.3">
      <c r="A11" s="325"/>
      <c r="B11" s="326"/>
      <c r="C11" s="326"/>
      <c r="D11" s="399"/>
      <c r="E11" s="326"/>
      <c r="F11" s="326"/>
      <c r="G11" s="327"/>
      <c r="H11" s="327"/>
      <c r="I11" s="259"/>
      <c r="J11" s="259"/>
      <c r="K11" s="259"/>
      <c r="L11" s="261"/>
      <c r="M11" s="170"/>
      <c r="N11" s="165"/>
    </row>
    <row r="12" spans="1:15" ht="13.8" thickBot="1" x14ac:dyDescent="0.3">
      <c r="A12" s="742" t="s">
        <v>122</v>
      </c>
      <c r="B12" s="743"/>
      <c r="C12" s="743"/>
      <c r="D12" s="743"/>
      <c r="E12" s="743"/>
      <c r="F12" s="743"/>
      <c r="G12" s="743"/>
      <c r="H12" s="743"/>
      <c r="I12" s="743"/>
      <c r="J12" s="743"/>
      <c r="K12" s="743"/>
      <c r="L12" s="743"/>
      <c r="M12" s="743"/>
      <c r="N12" s="746"/>
      <c r="O12" s="7" t="s">
        <v>567</v>
      </c>
    </row>
    <row r="13" spans="1:15" ht="39.6" x14ac:dyDescent="0.25">
      <c r="A13" s="444" t="s">
        <v>325</v>
      </c>
      <c r="B13" s="445" t="s">
        <v>323</v>
      </c>
      <c r="C13" s="444" t="s">
        <v>108</v>
      </c>
      <c r="D13" s="445" t="s">
        <v>281</v>
      </c>
      <c r="E13" s="444" t="s">
        <v>140</v>
      </c>
      <c r="F13" s="444" t="s">
        <v>315</v>
      </c>
      <c r="G13" s="445" t="s">
        <v>110</v>
      </c>
      <c r="H13" s="444" t="s">
        <v>111</v>
      </c>
      <c r="I13" s="445" t="s">
        <v>112</v>
      </c>
      <c r="J13" s="444" t="s">
        <v>113</v>
      </c>
      <c r="K13" s="445" t="s">
        <v>114</v>
      </c>
      <c r="L13" s="446" t="s">
        <v>147</v>
      </c>
      <c r="M13" s="444" t="s">
        <v>115</v>
      </c>
      <c r="N13" s="447" t="s">
        <v>116</v>
      </c>
    </row>
    <row r="14" spans="1:15" x14ac:dyDescent="0.25">
      <c r="A14" s="375"/>
      <c r="B14" s="409"/>
      <c r="C14" s="400"/>
      <c r="D14" s="449" t="s">
        <v>507</v>
      </c>
      <c r="E14" s="375" t="s">
        <v>508</v>
      </c>
      <c r="F14" s="375"/>
      <c r="G14" s="411"/>
      <c r="H14" s="412"/>
      <c r="I14" s="412"/>
      <c r="J14" s="412"/>
      <c r="K14" s="376"/>
      <c r="L14" s="376"/>
      <c r="M14" s="412"/>
      <c r="N14" s="412"/>
    </row>
    <row r="15" spans="1:15" ht="26.4" x14ac:dyDescent="0.25">
      <c r="A15" s="413"/>
      <c r="B15" s="409"/>
      <c r="C15" s="400"/>
      <c r="D15" s="543" t="s">
        <v>512</v>
      </c>
      <c r="E15" s="375" t="s">
        <v>513</v>
      </c>
      <c r="F15" s="473">
        <v>500</v>
      </c>
      <c r="G15" s="473">
        <v>500</v>
      </c>
      <c r="H15" s="412">
        <v>45041</v>
      </c>
      <c r="I15" s="412">
        <v>45316</v>
      </c>
      <c r="J15" s="412">
        <v>45347</v>
      </c>
      <c r="K15" s="474">
        <v>500</v>
      </c>
      <c r="L15" s="474">
        <f>G15-K15</f>
        <v>0</v>
      </c>
      <c r="M15" s="412">
        <v>45352</v>
      </c>
      <c r="N15" s="412" t="s">
        <v>549</v>
      </c>
    </row>
    <row r="16" spans="1:15" x14ac:dyDescent="0.25">
      <c r="A16" s="542">
        <v>45110</v>
      </c>
      <c r="B16" s="409" t="s">
        <v>356</v>
      </c>
      <c r="C16" s="400" t="s">
        <v>521</v>
      </c>
      <c r="D16" s="543" t="s">
        <v>514</v>
      </c>
      <c r="E16" s="375" t="s">
        <v>515</v>
      </c>
      <c r="F16" s="473">
        <v>778</v>
      </c>
      <c r="G16" s="473">
        <v>0</v>
      </c>
      <c r="H16" s="412" t="s">
        <v>94</v>
      </c>
      <c r="I16" s="412"/>
      <c r="J16" s="412"/>
      <c r="K16" s="376"/>
      <c r="L16" s="474">
        <f t="shared" ref="L16:L25" si="1">G16-K16</f>
        <v>0</v>
      </c>
      <c r="M16" s="412" t="s">
        <v>94</v>
      </c>
      <c r="N16" s="412" t="s">
        <v>525</v>
      </c>
    </row>
    <row r="17" spans="1:15" x14ac:dyDescent="0.25">
      <c r="A17" s="542">
        <v>45110</v>
      </c>
      <c r="B17" s="409" t="s">
        <v>482</v>
      </c>
      <c r="C17" s="400" t="s">
        <v>520</v>
      </c>
      <c r="D17" s="543" t="s">
        <v>522</v>
      </c>
      <c r="E17" s="375" t="s">
        <v>523</v>
      </c>
      <c r="F17" s="473">
        <v>500</v>
      </c>
      <c r="G17" s="473">
        <v>500</v>
      </c>
      <c r="H17" s="412">
        <v>45112</v>
      </c>
      <c r="I17" s="412">
        <v>45265</v>
      </c>
      <c r="J17" s="412">
        <v>45296</v>
      </c>
      <c r="K17" s="474">
        <v>500</v>
      </c>
      <c r="L17" s="474">
        <f t="shared" si="1"/>
        <v>0</v>
      </c>
      <c r="M17" s="412">
        <v>45163</v>
      </c>
      <c r="N17" s="412" t="s">
        <v>524</v>
      </c>
    </row>
    <row r="18" spans="1:15" x14ac:dyDescent="0.25">
      <c r="A18" s="542">
        <v>45162</v>
      </c>
      <c r="B18" s="409" t="s">
        <v>482</v>
      </c>
      <c r="C18" s="400" t="s">
        <v>528</v>
      </c>
      <c r="D18" s="543" t="s">
        <v>529</v>
      </c>
      <c r="E18" s="375" t="s">
        <v>530</v>
      </c>
      <c r="F18" s="473">
        <v>500</v>
      </c>
      <c r="G18" s="473">
        <v>500</v>
      </c>
      <c r="H18" s="412">
        <v>45163</v>
      </c>
      <c r="I18" s="412"/>
      <c r="J18" s="412"/>
      <c r="K18" s="474">
        <v>500</v>
      </c>
      <c r="L18" s="474">
        <f t="shared" si="1"/>
        <v>0</v>
      </c>
      <c r="M18" s="412">
        <v>45163</v>
      </c>
      <c r="N18" s="412" t="s">
        <v>524</v>
      </c>
    </row>
    <row r="19" spans="1:15" x14ac:dyDescent="0.25">
      <c r="A19" s="481">
        <v>45180</v>
      </c>
      <c r="B19" s="409" t="s">
        <v>356</v>
      </c>
      <c r="C19" s="400"/>
      <c r="D19" s="482" t="s">
        <v>534</v>
      </c>
      <c r="E19" s="375" t="s">
        <v>535</v>
      </c>
      <c r="F19" s="484">
        <v>1000</v>
      </c>
      <c r="G19" s="485"/>
      <c r="H19" s="412"/>
      <c r="I19" s="412"/>
      <c r="J19" s="412"/>
      <c r="K19" s="412"/>
      <c r="L19" s="474">
        <f t="shared" si="1"/>
        <v>0</v>
      </c>
      <c r="M19" s="412" t="s">
        <v>94</v>
      </c>
      <c r="N19" s="412" t="s">
        <v>525</v>
      </c>
    </row>
    <row r="20" spans="1:15" x14ac:dyDescent="0.25">
      <c r="A20" s="481">
        <v>45170</v>
      </c>
      <c r="B20" s="409" t="s">
        <v>482</v>
      </c>
      <c r="C20" s="400" t="s">
        <v>528</v>
      </c>
      <c r="D20" s="482" t="s">
        <v>536</v>
      </c>
      <c r="E20" s="375" t="s">
        <v>537</v>
      </c>
      <c r="F20" s="484">
        <v>500</v>
      </c>
      <c r="G20" s="485">
        <v>500</v>
      </c>
      <c r="H20" s="412">
        <v>45170</v>
      </c>
      <c r="I20" s="412">
        <v>45323</v>
      </c>
      <c r="J20" s="412">
        <v>45352</v>
      </c>
      <c r="K20" s="474">
        <v>500</v>
      </c>
      <c r="L20" s="474">
        <f t="shared" si="1"/>
        <v>0</v>
      </c>
      <c r="M20" s="412">
        <v>45229</v>
      </c>
      <c r="N20" s="412" t="s">
        <v>538</v>
      </c>
    </row>
    <row r="21" spans="1:15" ht="18.75" customHeight="1" x14ac:dyDescent="0.25">
      <c r="A21" s="481">
        <v>45236</v>
      </c>
      <c r="B21" s="409" t="s">
        <v>356</v>
      </c>
      <c r="C21" s="400" t="s">
        <v>544</v>
      </c>
      <c r="D21" s="482" t="s">
        <v>540</v>
      </c>
      <c r="E21" s="375" t="s">
        <v>539</v>
      </c>
      <c r="F21" s="484">
        <v>500</v>
      </c>
      <c r="G21" s="485">
        <v>250</v>
      </c>
      <c r="H21" s="412">
        <v>45243</v>
      </c>
      <c r="I21" s="412">
        <v>45029</v>
      </c>
      <c r="J21" s="412">
        <v>45059</v>
      </c>
      <c r="K21" s="474">
        <v>250</v>
      </c>
      <c r="L21" s="474">
        <f t="shared" si="1"/>
        <v>0</v>
      </c>
      <c r="M21" s="412">
        <v>45379</v>
      </c>
      <c r="N21" s="412" t="s">
        <v>550</v>
      </c>
    </row>
    <row r="22" spans="1:15" s="524" customFormat="1" ht="14.25" customHeight="1" x14ac:dyDescent="0.25">
      <c r="A22" s="519" t="s">
        <v>311</v>
      </c>
      <c r="B22" s="529"/>
      <c r="C22" s="530"/>
      <c r="D22" s="520" t="s">
        <v>541</v>
      </c>
      <c r="E22" s="528" t="s">
        <v>542</v>
      </c>
      <c r="F22" s="521">
        <v>1000</v>
      </c>
      <c r="G22" s="522"/>
      <c r="H22" s="523"/>
      <c r="I22" s="523"/>
      <c r="J22" s="523"/>
      <c r="K22" s="523"/>
      <c r="L22" s="474"/>
      <c r="M22" s="523"/>
      <c r="N22" s="523"/>
    </row>
    <row r="23" spans="1:15" ht="21" customHeight="1" x14ac:dyDescent="0.25">
      <c r="A23" s="481">
        <v>45279</v>
      </c>
      <c r="B23" s="409" t="s">
        <v>482</v>
      </c>
      <c r="C23" s="400" t="s">
        <v>528</v>
      </c>
      <c r="D23" s="482" t="s">
        <v>545</v>
      </c>
      <c r="E23" s="375" t="s">
        <v>546</v>
      </c>
      <c r="F23" s="484">
        <v>50</v>
      </c>
      <c r="G23" s="485">
        <v>50</v>
      </c>
      <c r="H23" s="412">
        <v>45279</v>
      </c>
      <c r="I23" s="412"/>
      <c r="J23" s="412">
        <v>45461</v>
      </c>
      <c r="K23" s="526">
        <v>44.6</v>
      </c>
      <c r="L23" s="474">
        <f t="shared" si="1"/>
        <v>5.3999999999999986</v>
      </c>
      <c r="M23" s="412">
        <v>45306</v>
      </c>
      <c r="N23" s="412" t="s">
        <v>547</v>
      </c>
    </row>
    <row r="24" spans="1:15" ht="16.5" customHeight="1" x14ac:dyDescent="0.25">
      <c r="A24" s="481">
        <v>45335</v>
      </c>
      <c r="B24" s="409" t="s">
        <v>356</v>
      </c>
      <c r="C24" s="400" t="s">
        <v>565</v>
      </c>
      <c r="D24" s="482" t="s">
        <v>374</v>
      </c>
      <c r="E24" s="375" t="s">
        <v>564</v>
      </c>
      <c r="F24" s="484">
        <v>750</v>
      </c>
      <c r="G24" s="485">
        <v>750</v>
      </c>
      <c r="H24" s="412">
        <v>45336</v>
      </c>
      <c r="I24" s="412">
        <v>45489</v>
      </c>
      <c r="J24" s="412">
        <v>45520</v>
      </c>
      <c r="K24" s="376">
        <v>750</v>
      </c>
      <c r="L24" s="474">
        <f t="shared" si="1"/>
        <v>0</v>
      </c>
      <c r="M24" s="412">
        <v>45440</v>
      </c>
      <c r="N24" s="412" t="s">
        <v>577</v>
      </c>
      <c r="O24" s="7" t="s">
        <v>566</v>
      </c>
    </row>
    <row r="25" spans="1:15" ht="26.4" x14ac:dyDescent="0.25">
      <c r="A25" s="397" t="s">
        <v>482</v>
      </c>
      <c r="B25" s="409" t="s">
        <v>482</v>
      </c>
      <c r="C25" s="400" t="s">
        <v>528</v>
      </c>
      <c r="D25" s="375" t="s">
        <v>461</v>
      </c>
      <c r="E25" s="375" t="s">
        <v>568</v>
      </c>
      <c r="F25" s="473">
        <v>290</v>
      </c>
      <c r="G25" s="473">
        <v>290</v>
      </c>
      <c r="H25" s="412">
        <v>45378</v>
      </c>
      <c r="I25" s="412">
        <v>45531</v>
      </c>
      <c r="J25" s="412">
        <v>45562</v>
      </c>
      <c r="K25" s="376">
        <v>290</v>
      </c>
      <c r="L25" s="474">
        <f t="shared" si="1"/>
        <v>0</v>
      </c>
      <c r="M25" s="412">
        <v>45420</v>
      </c>
      <c r="N25" s="412" t="s">
        <v>572</v>
      </c>
    </row>
    <row r="26" spans="1:15" ht="12.75" customHeight="1" x14ac:dyDescent="0.25">
      <c r="A26" s="734" t="s">
        <v>119</v>
      </c>
      <c r="B26" s="735"/>
      <c r="C26" s="735"/>
      <c r="D26" s="735"/>
      <c r="E26" s="735"/>
      <c r="F26" s="736"/>
      <c r="G26" s="525">
        <f>SUM(G14:G24)</f>
        <v>3050</v>
      </c>
      <c r="H26" s="367"/>
      <c r="I26" s="368"/>
      <c r="J26" s="368"/>
      <c r="K26" s="369"/>
      <c r="L26" s="369"/>
      <c r="M26" s="368"/>
      <c r="O26" s="129"/>
    </row>
    <row r="27" spans="1:15" ht="13.5" customHeight="1" x14ac:dyDescent="0.25">
      <c r="A27" s="737" t="s">
        <v>532</v>
      </c>
      <c r="B27" s="738"/>
      <c r="C27" s="738"/>
      <c r="D27" s="738"/>
      <c r="E27" s="738"/>
      <c r="F27" s="739"/>
      <c r="G27" s="475">
        <f>7500-G26</f>
        <v>4450</v>
      </c>
      <c r="H27" s="367"/>
      <c r="I27" s="368"/>
      <c r="J27" s="368"/>
      <c r="K27" s="369"/>
      <c r="L27" s="369"/>
      <c r="M27" s="368"/>
      <c r="O27" s="129"/>
    </row>
    <row r="29" spans="1:15" ht="13.8" thickBot="1" x14ac:dyDescent="0.3"/>
    <row r="30" spans="1:15" ht="13.8" thickBot="1" x14ac:dyDescent="0.3">
      <c r="A30" s="742" t="s">
        <v>404</v>
      </c>
      <c r="B30" s="743"/>
      <c r="C30" s="743"/>
      <c r="D30" s="743"/>
      <c r="E30" s="743"/>
      <c r="F30" s="743"/>
      <c r="G30" s="743"/>
      <c r="H30" s="743"/>
      <c r="I30" s="743"/>
      <c r="J30" s="743"/>
      <c r="K30" s="743"/>
      <c r="L30" s="743"/>
      <c r="M30" s="743"/>
      <c r="N30" s="746"/>
    </row>
    <row r="31" spans="1:15" ht="39.6" x14ac:dyDescent="0.25">
      <c r="A31" s="444" t="s">
        <v>325</v>
      </c>
      <c r="B31" s="445" t="s">
        <v>323</v>
      </c>
      <c r="C31" s="444" t="s">
        <v>108</v>
      </c>
      <c r="D31" s="445" t="s">
        <v>281</v>
      </c>
      <c r="E31" s="444" t="s">
        <v>140</v>
      </c>
      <c r="F31" s="444" t="s">
        <v>315</v>
      </c>
      <c r="G31" s="445" t="s">
        <v>110</v>
      </c>
      <c r="H31" s="444" t="s">
        <v>111</v>
      </c>
      <c r="I31" s="445" t="s">
        <v>112</v>
      </c>
      <c r="J31" s="444" t="s">
        <v>113</v>
      </c>
      <c r="K31" s="445" t="s">
        <v>114</v>
      </c>
      <c r="L31" s="446" t="s">
        <v>147</v>
      </c>
      <c r="M31" s="444" t="s">
        <v>115</v>
      </c>
      <c r="N31" s="447" t="s">
        <v>116</v>
      </c>
    </row>
    <row r="32" spans="1:15" s="403" customFormat="1" ht="26.4" x14ac:dyDescent="0.25">
      <c r="A32" s="397">
        <v>45110</v>
      </c>
      <c r="B32" s="375" t="s">
        <v>356</v>
      </c>
      <c r="C32" s="400" t="s">
        <v>519</v>
      </c>
      <c r="D32" s="449" t="s">
        <v>517</v>
      </c>
      <c r="E32" s="375" t="s">
        <v>518</v>
      </c>
      <c r="F32" s="473">
        <v>2000</v>
      </c>
      <c r="G32" s="375">
        <v>2000</v>
      </c>
      <c r="H32" s="397">
        <v>45112</v>
      </c>
      <c r="I32" s="397">
        <v>45716</v>
      </c>
      <c r="J32" s="397">
        <v>45747</v>
      </c>
      <c r="K32" s="411">
        <f>F32</f>
        <v>2000</v>
      </c>
      <c r="L32" s="474">
        <f t="shared" ref="L32" si="2">G32-K32</f>
        <v>0</v>
      </c>
      <c r="M32" s="397">
        <v>45607</v>
      </c>
      <c r="N32" s="375" t="s">
        <v>575</v>
      </c>
    </row>
    <row r="33" spans="1:14" s="403" customFormat="1" x14ac:dyDescent="0.25">
      <c r="A33" s="397"/>
      <c r="B33" s="375"/>
      <c r="C33" s="400"/>
      <c r="D33" s="449"/>
      <c r="E33" s="375"/>
      <c r="F33" s="473"/>
      <c r="G33" s="375"/>
      <c r="H33" s="397"/>
      <c r="I33" s="397"/>
      <c r="J33" s="397"/>
      <c r="K33" s="375"/>
      <c r="L33" s="411"/>
      <c r="M33" s="397"/>
      <c r="N33" s="375"/>
    </row>
    <row r="34" spans="1:14" ht="12.75" customHeight="1" x14ac:dyDescent="0.25">
      <c r="A34" s="734" t="s">
        <v>119</v>
      </c>
      <c r="B34" s="735"/>
      <c r="C34" s="735"/>
      <c r="D34" s="735"/>
      <c r="E34" s="735"/>
      <c r="F34" s="736"/>
      <c r="G34" s="477">
        <f>SUM(G32:G33)</f>
        <v>2000</v>
      </c>
      <c r="I34" s="368"/>
      <c r="J34" s="368"/>
      <c r="K34" s="368"/>
      <c r="L34" s="369"/>
      <c r="M34" s="369"/>
      <c r="N34" s="368"/>
    </row>
    <row r="35" spans="1:14" ht="12.75" customHeight="1" x14ac:dyDescent="0.25">
      <c r="A35" s="737" t="s">
        <v>533</v>
      </c>
      <c r="B35" s="738"/>
      <c r="C35" s="738"/>
      <c r="D35" s="738"/>
      <c r="E35" s="738"/>
      <c r="F35" s="739"/>
      <c r="G35" s="476">
        <f>7500-G34</f>
        <v>5500</v>
      </c>
      <c r="I35" s="368"/>
      <c r="J35" s="368"/>
      <c r="K35" s="368"/>
      <c r="L35" s="369"/>
      <c r="M35" s="369"/>
      <c r="N35" s="368"/>
    </row>
  </sheetData>
  <mergeCells count="9">
    <mergeCell ref="A34:F34"/>
    <mergeCell ref="A35:F35"/>
    <mergeCell ref="A30:N30"/>
    <mergeCell ref="A1:N1"/>
    <mergeCell ref="A2:N2"/>
    <mergeCell ref="D3:F3"/>
    <mergeCell ref="A12:N12"/>
    <mergeCell ref="A26:F26"/>
    <mergeCell ref="A27:F2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opLeftCell="A7" workbookViewId="0">
      <selection activeCell="D15" sqref="D15"/>
    </sheetView>
  </sheetViews>
  <sheetFormatPr defaultColWidth="9.44140625" defaultRowHeight="13.2" x14ac:dyDescent="0.25"/>
  <cols>
    <col min="1" max="1" width="10.44140625" style="7" customWidth="1"/>
    <col min="2" max="2" width="4.44140625" style="7" customWidth="1"/>
    <col min="3" max="3" width="13.5546875" style="7" customWidth="1"/>
    <col min="4" max="4" width="33.44140625" style="7" customWidth="1"/>
    <col min="5" max="5" width="39.5546875" style="7" customWidth="1"/>
    <col min="6" max="6" width="11.44140625" style="7" bestFit="1" customWidth="1"/>
    <col min="7" max="7" width="11.5546875" style="7" customWidth="1"/>
    <col min="8" max="8" width="12" style="7" customWidth="1"/>
    <col min="9" max="9" width="10.44140625" style="7" customWidth="1"/>
    <col min="10" max="10" width="10.44140625" style="7" bestFit="1" customWidth="1"/>
    <col min="11" max="12" width="11.44140625" style="7" bestFit="1" customWidth="1"/>
    <col min="13" max="13" width="10.5546875" style="7" bestFit="1" customWidth="1"/>
    <col min="14" max="14" width="44.44140625" style="7" customWidth="1"/>
    <col min="15" max="15" width="1.44140625" style="7" customWidth="1"/>
    <col min="16" max="16" width="17.44140625" style="7" customWidth="1"/>
    <col min="17" max="16384" width="9.44140625" style="7"/>
  </cols>
  <sheetData>
    <row r="1" spans="1:17" ht="32.25" customHeight="1" thickBot="1" x14ac:dyDescent="0.3">
      <c r="A1" s="740" t="s">
        <v>477</v>
      </c>
      <c r="B1" s="741"/>
      <c r="C1" s="741"/>
      <c r="D1" s="741"/>
      <c r="E1" s="741"/>
      <c r="F1" s="741"/>
      <c r="G1" s="741"/>
      <c r="H1" s="741"/>
      <c r="I1" s="741"/>
      <c r="J1" s="741"/>
      <c r="K1" s="741"/>
      <c r="L1" s="741"/>
      <c r="M1" s="741"/>
      <c r="N1" s="741"/>
      <c r="P1" s="129"/>
    </row>
    <row r="2" spans="1:17" ht="24.75" customHeight="1" thickBot="1" x14ac:dyDescent="0.3">
      <c r="A2" s="742" t="s">
        <v>121</v>
      </c>
      <c r="B2" s="743"/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6"/>
      <c r="P2" s="119" t="s">
        <v>373</v>
      </c>
    </row>
    <row r="3" spans="1:17" ht="40.200000000000003" thickBot="1" x14ac:dyDescent="0.3">
      <c r="A3" s="371" t="s">
        <v>98</v>
      </c>
      <c r="B3" s="372" t="s">
        <v>323</v>
      </c>
      <c r="C3" s="371" t="s">
        <v>108</v>
      </c>
      <c r="D3" s="742" t="s">
        <v>2</v>
      </c>
      <c r="E3" s="743"/>
      <c r="F3" s="746"/>
      <c r="G3" s="379" t="s">
        <v>160</v>
      </c>
      <c r="H3" s="371" t="s">
        <v>111</v>
      </c>
      <c r="I3" s="372" t="s">
        <v>112</v>
      </c>
      <c r="J3" s="371" t="s">
        <v>113</v>
      </c>
      <c r="K3" s="372" t="s">
        <v>114</v>
      </c>
      <c r="L3" s="373" t="s">
        <v>147</v>
      </c>
      <c r="M3" s="371" t="s">
        <v>115</v>
      </c>
      <c r="N3" s="374" t="s">
        <v>116</v>
      </c>
      <c r="P3" s="388" t="s">
        <v>309</v>
      </c>
    </row>
    <row r="4" spans="1:17" ht="26.4" x14ac:dyDescent="0.25">
      <c r="A4" s="375"/>
      <c r="B4" s="409" t="s">
        <v>314</v>
      </c>
      <c r="C4" s="400" t="s">
        <v>411</v>
      </c>
      <c r="D4" s="413" t="s">
        <v>472</v>
      </c>
      <c r="E4" s="414"/>
      <c r="F4" s="415"/>
      <c r="G4" s="411">
        <v>12500</v>
      </c>
      <c r="H4" s="412">
        <v>44652</v>
      </c>
      <c r="I4" s="412"/>
      <c r="J4" s="412">
        <v>45013</v>
      </c>
      <c r="K4" s="376">
        <v>12500</v>
      </c>
      <c r="L4" s="376">
        <f>G4-K4</f>
        <v>0</v>
      </c>
      <c r="M4" s="412">
        <v>44680</v>
      </c>
      <c r="N4" s="412" t="s">
        <v>531</v>
      </c>
      <c r="P4" s="403"/>
      <c r="Q4" s="416"/>
    </row>
    <row r="5" spans="1:17" s="375" customFormat="1" ht="12.75" customHeight="1" x14ac:dyDescent="0.25">
      <c r="B5" s="375" t="s">
        <v>314</v>
      </c>
      <c r="C5" s="400" t="s">
        <v>445</v>
      </c>
      <c r="D5" s="413" t="s">
        <v>165</v>
      </c>
      <c r="E5" s="414"/>
      <c r="F5" s="415"/>
      <c r="G5" s="411">
        <v>5000</v>
      </c>
      <c r="H5" s="412">
        <v>44652</v>
      </c>
      <c r="I5" s="412"/>
      <c r="J5" s="412">
        <v>45013</v>
      </c>
      <c r="K5" s="376">
        <v>5000</v>
      </c>
      <c r="L5" s="376">
        <f>G5-K5</f>
        <v>0</v>
      </c>
      <c r="M5" s="397">
        <v>44781</v>
      </c>
      <c r="N5" s="375" t="s">
        <v>400</v>
      </c>
    </row>
    <row r="6" spans="1:17" ht="39.6" x14ac:dyDescent="0.25">
      <c r="A6" s="375"/>
      <c r="B6" s="409" t="s">
        <v>314</v>
      </c>
      <c r="C6" s="400" t="s">
        <v>445</v>
      </c>
      <c r="D6" s="413" t="s">
        <v>412</v>
      </c>
      <c r="E6" s="414"/>
      <c r="F6" s="415"/>
      <c r="G6" s="411">
        <v>5000</v>
      </c>
      <c r="H6" s="412">
        <v>44652</v>
      </c>
      <c r="I6" s="412"/>
      <c r="J6" s="412">
        <v>45013</v>
      </c>
      <c r="K6" s="376">
        <v>5000</v>
      </c>
      <c r="L6" s="376">
        <f>G6-K6</f>
        <v>0</v>
      </c>
      <c r="M6" s="397">
        <v>45005</v>
      </c>
      <c r="N6" s="412" t="s">
        <v>509</v>
      </c>
      <c r="P6" s="403"/>
      <c r="Q6" s="416"/>
    </row>
    <row r="7" spans="1:17" ht="60.75" customHeight="1" thickBot="1" x14ac:dyDescent="0.3">
      <c r="A7" s="406" t="s">
        <v>228</v>
      </c>
      <c r="B7" s="407"/>
      <c r="C7" s="407"/>
      <c r="D7" s="407"/>
      <c r="E7" s="407"/>
      <c r="F7" s="408"/>
      <c r="G7" s="377">
        <f>SUM(G4:G6)</f>
        <v>22500</v>
      </c>
      <c r="H7" s="380"/>
      <c r="I7" s="368"/>
      <c r="J7" s="368"/>
      <c r="K7" s="368"/>
      <c r="L7" s="378"/>
      <c r="M7" s="378"/>
      <c r="N7" s="368"/>
      <c r="P7" s="404"/>
    </row>
    <row r="8" spans="1:17" ht="14.4" thickBot="1" x14ac:dyDescent="0.3">
      <c r="A8" s="325"/>
      <c r="B8" s="326"/>
      <c r="C8" s="326"/>
      <c r="D8" s="399"/>
      <c r="E8" s="326"/>
      <c r="F8" s="326"/>
      <c r="G8" s="327"/>
      <c r="H8" s="327"/>
      <c r="I8" s="259"/>
      <c r="J8" s="259"/>
      <c r="K8" s="259"/>
      <c r="L8" s="261"/>
      <c r="M8" s="170"/>
      <c r="N8" s="165"/>
      <c r="P8" s="405"/>
    </row>
    <row r="9" spans="1:17" ht="14.4" thickBot="1" x14ac:dyDescent="0.3">
      <c r="A9" s="742" t="s">
        <v>122</v>
      </c>
      <c r="B9" s="743"/>
      <c r="C9" s="743"/>
      <c r="D9" s="743"/>
      <c r="E9" s="743"/>
      <c r="F9" s="743"/>
      <c r="G9" s="743"/>
      <c r="H9" s="743"/>
      <c r="I9" s="743"/>
      <c r="J9" s="743"/>
      <c r="K9" s="743"/>
      <c r="L9" s="743"/>
      <c r="M9" s="743"/>
      <c r="N9" s="746"/>
      <c r="P9" s="389" t="s">
        <v>311</v>
      </c>
    </row>
    <row r="10" spans="1:17" ht="40.200000000000003" thickBot="1" x14ac:dyDescent="0.3">
      <c r="A10" s="371" t="s">
        <v>325</v>
      </c>
      <c r="B10" s="372" t="s">
        <v>323</v>
      </c>
      <c r="C10" s="371" t="s">
        <v>108</v>
      </c>
      <c r="D10" s="372" t="s">
        <v>281</v>
      </c>
      <c r="E10" s="371" t="s">
        <v>140</v>
      </c>
      <c r="F10" s="371" t="s">
        <v>315</v>
      </c>
      <c r="G10" s="372" t="s">
        <v>110</v>
      </c>
      <c r="H10" s="371" t="s">
        <v>111</v>
      </c>
      <c r="I10" s="372" t="s">
        <v>112</v>
      </c>
      <c r="J10" s="371" t="s">
        <v>113</v>
      </c>
      <c r="K10" s="372" t="s">
        <v>114</v>
      </c>
      <c r="L10" s="373" t="s">
        <v>147</v>
      </c>
      <c r="M10" s="371" t="s">
        <v>115</v>
      </c>
      <c r="N10" s="374" t="s">
        <v>116</v>
      </c>
    </row>
    <row r="11" spans="1:17" x14ac:dyDescent="0.25">
      <c r="A11" s="472">
        <v>44743</v>
      </c>
      <c r="B11" s="468" t="s">
        <v>356</v>
      </c>
      <c r="C11" s="469"/>
      <c r="D11" s="437" t="s">
        <v>497</v>
      </c>
      <c r="E11" s="437" t="s">
        <v>498</v>
      </c>
      <c r="F11" s="437">
        <v>350</v>
      </c>
      <c r="G11" s="470">
        <v>350</v>
      </c>
      <c r="H11" s="441">
        <v>44743</v>
      </c>
      <c r="I11" s="441"/>
      <c r="J11" s="441"/>
      <c r="K11" s="471">
        <v>269</v>
      </c>
      <c r="L11" s="471">
        <f>G11-K11</f>
        <v>81</v>
      </c>
      <c r="M11" s="441">
        <v>45009</v>
      </c>
      <c r="N11" s="441" t="s">
        <v>510</v>
      </c>
      <c r="P11" s="403"/>
    </row>
    <row r="12" spans="1:17" x14ac:dyDescent="0.25">
      <c r="A12" s="397">
        <v>44763</v>
      </c>
      <c r="B12" s="409" t="s">
        <v>314</v>
      </c>
      <c r="C12" s="400" t="s">
        <v>474</v>
      </c>
      <c r="D12" s="413" t="s">
        <v>475</v>
      </c>
      <c r="E12" s="414" t="s">
        <v>476</v>
      </c>
      <c r="F12" s="415">
        <v>300</v>
      </c>
      <c r="G12" s="411">
        <v>300</v>
      </c>
      <c r="H12" s="412">
        <v>44764</v>
      </c>
      <c r="I12" s="412">
        <v>44917</v>
      </c>
      <c r="J12" s="412">
        <v>44948</v>
      </c>
      <c r="K12" s="376">
        <v>300</v>
      </c>
      <c r="L12" s="471">
        <f t="shared" ref="L12:L18" si="0">G12-K12</f>
        <v>0</v>
      </c>
      <c r="M12" s="412">
        <v>44953</v>
      </c>
      <c r="N12" s="412" t="s">
        <v>489</v>
      </c>
      <c r="P12" s="403"/>
      <c r="Q12" s="416"/>
    </row>
    <row r="13" spans="1:17" x14ac:dyDescent="0.25">
      <c r="A13" s="397">
        <v>44834</v>
      </c>
      <c r="B13" s="409" t="s">
        <v>356</v>
      </c>
      <c r="C13" s="400"/>
      <c r="D13" s="413" t="s">
        <v>478</v>
      </c>
      <c r="E13" s="414" t="s">
        <v>479</v>
      </c>
      <c r="F13" s="415">
        <v>835</v>
      </c>
      <c r="G13" s="411">
        <v>835</v>
      </c>
      <c r="H13" s="412"/>
      <c r="I13" s="412"/>
      <c r="J13" s="412"/>
      <c r="K13" s="376">
        <v>835</v>
      </c>
      <c r="L13" s="471">
        <f t="shared" si="0"/>
        <v>0</v>
      </c>
      <c r="M13" s="412">
        <v>44848</v>
      </c>
      <c r="N13" s="412"/>
      <c r="P13" s="403"/>
      <c r="Q13" s="416"/>
    </row>
    <row r="14" spans="1:17" x14ac:dyDescent="0.25">
      <c r="A14" s="397">
        <v>44866</v>
      </c>
      <c r="B14" s="409" t="s">
        <v>482</v>
      </c>
      <c r="C14" s="400"/>
      <c r="D14" s="413" t="s">
        <v>483</v>
      </c>
      <c r="E14" s="414" t="s">
        <v>484</v>
      </c>
      <c r="F14" s="415">
        <v>500</v>
      </c>
      <c r="G14" s="411">
        <v>500</v>
      </c>
      <c r="H14" s="412">
        <v>44867</v>
      </c>
      <c r="I14" s="412"/>
      <c r="J14" s="412"/>
      <c r="K14" s="376">
        <v>500</v>
      </c>
      <c r="L14" s="471">
        <f t="shared" si="0"/>
        <v>0</v>
      </c>
      <c r="M14" s="412">
        <v>44900</v>
      </c>
      <c r="N14" s="412" t="s">
        <v>485</v>
      </c>
      <c r="P14" s="403"/>
      <c r="Q14" s="416"/>
    </row>
    <row r="15" spans="1:17" x14ac:dyDescent="0.25">
      <c r="A15" s="397">
        <v>44991</v>
      </c>
      <c r="B15" s="409" t="s">
        <v>356</v>
      </c>
      <c r="C15" s="400"/>
      <c r="D15" s="413" t="s">
        <v>499</v>
      </c>
      <c r="E15" s="414" t="s">
        <v>500</v>
      </c>
      <c r="F15" s="415">
        <v>1500</v>
      </c>
      <c r="G15" s="411">
        <v>1500</v>
      </c>
      <c r="H15" s="412">
        <v>44992</v>
      </c>
      <c r="I15" s="412">
        <v>45145</v>
      </c>
      <c r="J15" s="412">
        <v>45176</v>
      </c>
      <c r="K15" s="376">
        <v>1500</v>
      </c>
      <c r="L15" s="471">
        <f t="shared" si="0"/>
        <v>0</v>
      </c>
      <c r="M15" s="412">
        <v>45014</v>
      </c>
      <c r="N15" s="412"/>
      <c r="P15" s="403"/>
      <c r="Q15" s="416"/>
    </row>
    <row r="16" spans="1:17" x14ac:dyDescent="0.25">
      <c r="A16" s="397">
        <v>44991</v>
      </c>
      <c r="B16" s="409" t="s">
        <v>356</v>
      </c>
      <c r="C16" s="400"/>
      <c r="D16" s="413" t="s">
        <v>316</v>
      </c>
      <c r="E16" s="414" t="s">
        <v>501</v>
      </c>
      <c r="F16" s="415">
        <v>1000</v>
      </c>
      <c r="G16" s="411">
        <v>1000</v>
      </c>
      <c r="H16" s="412">
        <v>44992</v>
      </c>
      <c r="I16" s="412">
        <v>45145</v>
      </c>
      <c r="J16" s="412">
        <v>45176</v>
      </c>
      <c r="K16" s="474">
        <v>1000</v>
      </c>
      <c r="L16" s="471">
        <f t="shared" si="0"/>
        <v>0</v>
      </c>
      <c r="M16" s="412">
        <v>45163</v>
      </c>
      <c r="N16" s="412" t="s">
        <v>526</v>
      </c>
      <c r="P16" s="403"/>
      <c r="Q16" s="416"/>
    </row>
    <row r="17" spans="1:17" x14ac:dyDescent="0.25">
      <c r="A17" s="397">
        <v>44991</v>
      </c>
      <c r="B17" s="409" t="s">
        <v>356</v>
      </c>
      <c r="C17" s="400"/>
      <c r="D17" s="413" t="s">
        <v>241</v>
      </c>
      <c r="E17" s="414" t="s">
        <v>504</v>
      </c>
      <c r="F17" s="415">
        <v>1000</v>
      </c>
      <c r="G17" s="411">
        <v>1000</v>
      </c>
      <c r="H17" s="412">
        <v>44992</v>
      </c>
      <c r="I17" s="412">
        <v>45145</v>
      </c>
      <c r="J17" s="412">
        <v>45176</v>
      </c>
      <c r="K17" s="376">
        <v>1000</v>
      </c>
      <c r="L17" s="471">
        <f t="shared" si="0"/>
        <v>0</v>
      </c>
      <c r="M17" s="412">
        <v>45064</v>
      </c>
      <c r="N17" s="412"/>
      <c r="P17" s="403"/>
      <c r="Q17" s="416"/>
    </row>
    <row r="18" spans="1:17" x14ac:dyDescent="0.25">
      <c r="A18" s="397">
        <v>44991</v>
      </c>
      <c r="B18" s="409" t="s">
        <v>356</v>
      </c>
      <c r="C18" s="400"/>
      <c r="D18" s="413" t="s">
        <v>502</v>
      </c>
      <c r="E18" s="414" t="s">
        <v>503</v>
      </c>
      <c r="F18" s="415">
        <v>1000</v>
      </c>
      <c r="G18" s="411">
        <v>1000</v>
      </c>
      <c r="H18" s="412">
        <v>44992</v>
      </c>
      <c r="I18" s="412">
        <v>45145</v>
      </c>
      <c r="J18" s="412">
        <v>45176</v>
      </c>
      <c r="K18" s="376">
        <v>1000</v>
      </c>
      <c r="L18" s="471">
        <f t="shared" si="0"/>
        <v>0</v>
      </c>
      <c r="M18" s="412">
        <v>45089</v>
      </c>
      <c r="N18" s="412"/>
      <c r="P18" s="403"/>
      <c r="Q18" s="416"/>
    </row>
    <row r="19" spans="1:17" ht="12.75" customHeight="1" thickBot="1" x14ac:dyDescent="0.3">
      <c r="A19" s="763" t="s">
        <v>119</v>
      </c>
      <c r="B19" s="764"/>
      <c r="C19" s="764"/>
      <c r="D19" s="764"/>
      <c r="E19" s="764"/>
      <c r="F19" s="764"/>
      <c r="G19" s="765"/>
      <c r="H19" s="386">
        <f>SUM(G11:G18)</f>
        <v>6485</v>
      </c>
      <c r="I19" s="367"/>
      <c r="J19" s="368"/>
      <c r="K19" s="368"/>
      <c r="L19" s="369"/>
      <c r="M19" s="369"/>
      <c r="N19" s="368"/>
      <c r="P19" s="129"/>
    </row>
    <row r="20" spans="1:17" ht="14.4" thickBot="1" x14ac:dyDescent="0.3">
      <c r="A20" s="766" t="s">
        <v>120</v>
      </c>
      <c r="B20" s="767"/>
      <c r="C20" s="767"/>
      <c r="D20" s="767"/>
      <c r="E20" s="767"/>
      <c r="F20" s="767"/>
      <c r="G20" s="768"/>
      <c r="H20" s="442">
        <f>10000-H19</f>
        <v>3515</v>
      </c>
      <c r="I20" s="367"/>
      <c r="J20" s="368"/>
      <c r="K20" s="368"/>
      <c r="L20" s="369"/>
      <c r="M20" s="369"/>
      <c r="N20" s="368"/>
      <c r="P20" s="129"/>
    </row>
    <row r="22" spans="1:17" ht="13.8" thickBot="1" x14ac:dyDescent="0.3"/>
    <row r="23" spans="1:17" ht="14.4" thickBot="1" x14ac:dyDescent="0.3">
      <c r="A23" s="742" t="s">
        <v>404</v>
      </c>
      <c r="B23" s="743"/>
      <c r="C23" s="743"/>
      <c r="D23" s="743"/>
      <c r="E23" s="743"/>
      <c r="F23" s="743"/>
      <c r="G23" s="743"/>
      <c r="H23" s="743"/>
      <c r="I23" s="743"/>
      <c r="J23" s="743"/>
      <c r="K23" s="743"/>
      <c r="L23" s="743"/>
      <c r="M23" s="743"/>
      <c r="N23" s="746"/>
      <c r="P23" s="389" t="s">
        <v>311</v>
      </c>
    </row>
    <row r="24" spans="1:17" ht="40.200000000000003" thickBot="1" x14ac:dyDescent="0.3">
      <c r="A24" s="371" t="s">
        <v>325</v>
      </c>
      <c r="B24" s="372" t="s">
        <v>323</v>
      </c>
      <c r="C24" s="371" t="s">
        <v>108</v>
      </c>
      <c r="D24" s="372" t="s">
        <v>281</v>
      </c>
      <c r="E24" s="371" t="s">
        <v>140</v>
      </c>
      <c r="F24" s="371" t="s">
        <v>315</v>
      </c>
      <c r="G24" s="372" t="s">
        <v>110</v>
      </c>
      <c r="H24" s="371" t="s">
        <v>111</v>
      </c>
      <c r="I24" s="372" t="s">
        <v>112</v>
      </c>
      <c r="J24" s="371" t="s">
        <v>113</v>
      </c>
      <c r="K24" s="372" t="s">
        <v>114</v>
      </c>
      <c r="L24" s="373" t="s">
        <v>147</v>
      </c>
      <c r="M24" s="371" t="s">
        <v>115</v>
      </c>
      <c r="N24" s="374" t="s">
        <v>116</v>
      </c>
    </row>
    <row r="25" spans="1:17" s="403" customFormat="1" x14ac:dyDescent="0.25">
      <c r="A25" s="428">
        <v>44834</v>
      </c>
      <c r="B25" s="401" t="s">
        <v>356</v>
      </c>
      <c r="C25" s="433"/>
      <c r="D25" s="401" t="s">
        <v>480</v>
      </c>
      <c r="E25" s="401" t="s">
        <v>481</v>
      </c>
      <c r="F25" s="429">
        <v>2000</v>
      </c>
      <c r="G25" s="401">
        <v>2500</v>
      </c>
      <c r="H25" s="430">
        <v>44834</v>
      </c>
      <c r="I25" s="428" t="s">
        <v>488</v>
      </c>
      <c r="J25" s="428">
        <v>45014</v>
      </c>
      <c r="K25" s="401">
        <v>2500</v>
      </c>
      <c r="L25" s="402">
        <f>G25-K25</f>
        <v>0</v>
      </c>
      <c r="M25" s="412">
        <v>45005</v>
      </c>
      <c r="N25" s="401"/>
    </row>
    <row r="26" spans="1:17" s="403" customFormat="1" x14ac:dyDescent="0.25">
      <c r="A26" s="428">
        <v>44930</v>
      </c>
      <c r="B26" s="401" t="s">
        <v>482</v>
      </c>
      <c r="C26" s="433"/>
      <c r="D26" s="401" t="s">
        <v>486</v>
      </c>
      <c r="E26" s="401" t="s">
        <v>487</v>
      </c>
      <c r="F26" s="429">
        <v>495</v>
      </c>
      <c r="G26" s="401">
        <v>495</v>
      </c>
      <c r="H26" s="428">
        <v>44930</v>
      </c>
      <c r="I26" s="428">
        <v>45081</v>
      </c>
      <c r="J26" s="428">
        <v>45111</v>
      </c>
      <c r="K26" s="401">
        <v>495</v>
      </c>
      <c r="L26" s="402">
        <f t="shared" ref="L26:L27" si="1">G26-K26</f>
        <v>0</v>
      </c>
      <c r="M26" s="428">
        <v>45037</v>
      </c>
      <c r="N26" s="401"/>
    </row>
    <row r="27" spans="1:17" s="403" customFormat="1" x14ac:dyDescent="0.25">
      <c r="A27" s="428">
        <v>44991</v>
      </c>
      <c r="B27" s="401" t="s">
        <v>356</v>
      </c>
      <c r="C27" s="433"/>
      <c r="D27" s="401" t="s">
        <v>505</v>
      </c>
      <c r="E27" s="401" t="s">
        <v>506</v>
      </c>
      <c r="F27" s="429">
        <v>2000</v>
      </c>
      <c r="G27" s="401">
        <v>2000</v>
      </c>
      <c r="H27" s="428">
        <v>44992</v>
      </c>
      <c r="I27" s="428">
        <v>45145</v>
      </c>
      <c r="J27" s="428">
        <v>45176</v>
      </c>
      <c r="K27" s="401">
        <v>1794.38</v>
      </c>
      <c r="L27" s="402">
        <f t="shared" si="1"/>
        <v>205.61999999999989</v>
      </c>
      <c r="M27" s="428">
        <v>45163</v>
      </c>
      <c r="N27" s="401" t="s">
        <v>527</v>
      </c>
    </row>
    <row r="28" spans="1:17" ht="12.75" customHeight="1" thickBot="1" x14ac:dyDescent="0.3">
      <c r="A28" s="763" t="s">
        <v>119</v>
      </c>
      <c r="B28" s="764"/>
      <c r="C28" s="764"/>
      <c r="D28" s="764"/>
      <c r="E28" s="764"/>
      <c r="F28" s="764"/>
      <c r="G28" s="765"/>
      <c r="H28" s="442">
        <f>SUM(F25:F27)</f>
        <v>4495</v>
      </c>
      <c r="I28" s="367"/>
      <c r="J28" s="368"/>
      <c r="K28" s="368"/>
      <c r="L28" s="369"/>
      <c r="M28" s="369"/>
      <c r="N28" s="368"/>
      <c r="P28" s="129"/>
    </row>
    <row r="29" spans="1:17" ht="14.4" thickBot="1" x14ac:dyDescent="0.3">
      <c r="A29" s="766" t="s">
        <v>406</v>
      </c>
      <c r="B29" s="767"/>
      <c r="C29" s="767"/>
      <c r="D29" s="767"/>
      <c r="E29" s="767"/>
      <c r="F29" s="767"/>
      <c r="G29" s="768"/>
      <c r="H29" s="442">
        <f>SUM(10000-H28)</f>
        <v>5505</v>
      </c>
      <c r="I29" s="367"/>
      <c r="J29" s="368"/>
      <c r="K29" s="368"/>
      <c r="L29" s="369"/>
      <c r="M29" s="369"/>
      <c r="N29" s="368"/>
      <c r="P29" s="129"/>
    </row>
  </sheetData>
  <mergeCells count="9">
    <mergeCell ref="A23:N23"/>
    <mergeCell ref="A28:G28"/>
    <mergeCell ref="A29:G29"/>
    <mergeCell ref="A1:N1"/>
    <mergeCell ref="A2:N2"/>
    <mergeCell ref="D3:F3"/>
    <mergeCell ref="A9:N9"/>
    <mergeCell ref="A19:G19"/>
    <mergeCell ref="A20:G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2"/>
  <sheetViews>
    <sheetView workbookViewId="0">
      <selection activeCell="G31" sqref="A1:G31"/>
    </sheetView>
  </sheetViews>
  <sheetFormatPr defaultColWidth="9.44140625" defaultRowHeight="13.2" x14ac:dyDescent="0.25"/>
  <cols>
    <col min="1" max="1" width="25.5546875" style="7" customWidth="1"/>
    <col min="2" max="2" width="10.44140625" style="7" customWidth="1"/>
    <col min="3" max="3" width="13.5546875" style="7" customWidth="1"/>
    <col min="4" max="4" width="33.44140625" style="7" customWidth="1"/>
    <col min="5" max="5" width="39.5546875" style="7" customWidth="1"/>
    <col min="6" max="6" width="11.44140625" style="7" bestFit="1" customWidth="1"/>
    <col min="7" max="7" width="11.5546875" style="7" customWidth="1"/>
    <col min="8" max="8" width="12" style="7" customWidth="1"/>
    <col min="9" max="9" width="10.44140625" style="7" customWidth="1"/>
    <col min="10" max="10" width="10.44140625" style="7" bestFit="1" customWidth="1"/>
    <col min="11" max="12" width="11.44140625" style="7" bestFit="1" customWidth="1"/>
    <col min="13" max="13" width="10.5546875" style="7" bestFit="1" customWidth="1"/>
    <col min="14" max="14" width="57.44140625" style="7" customWidth="1"/>
    <col min="15" max="15" width="1.44140625" style="7" customWidth="1"/>
    <col min="16" max="16" width="17.44140625" style="7" customWidth="1"/>
    <col min="17" max="16384" width="9.44140625" style="7"/>
  </cols>
  <sheetData>
    <row r="1" spans="1:17" ht="32.25" customHeight="1" thickBot="1" x14ac:dyDescent="0.3">
      <c r="A1" s="771" t="s">
        <v>410</v>
      </c>
      <c r="B1" s="772"/>
      <c r="C1" s="772"/>
      <c r="D1" s="772"/>
      <c r="E1" s="772"/>
      <c r="F1" s="772"/>
      <c r="G1" s="772"/>
      <c r="H1" s="434"/>
      <c r="I1" s="434"/>
      <c r="J1" s="434"/>
      <c r="K1" s="434"/>
      <c r="L1" s="434"/>
      <c r="M1" s="434"/>
      <c r="N1" s="434"/>
      <c r="P1" s="129"/>
    </row>
    <row r="2" spans="1:17" ht="24.75" customHeight="1" thickBot="1" x14ac:dyDescent="0.3">
      <c r="A2" s="773" t="s">
        <v>121</v>
      </c>
      <c r="B2" s="774"/>
      <c r="C2" s="774"/>
      <c r="D2" s="774"/>
      <c r="E2" s="774"/>
      <c r="F2" s="774"/>
      <c r="G2" s="774"/>
      <c r="H2" s="435"/>
      <c r="I2" s="435"/>
      <c r="J2" s="435"/>
      <c r="K2" s="435"/>
      <c r="L2" s="435"/>
      <c r="M2" s="435"/>
      <c r="N2" s="436"/>
      <c r="P2" s="119" t="s">
        <v>373</v>
      </c>
    </row>
    <row r="3" spans="1:17" ht="27" thickBot="1" x14ac:dyDescent="0.3">
      <c r="A3" s="371" t="s">
        <v>98</v>
      </c>
      <c r="B3" s="372" t="s">
        <v>323</v>
      </c>
      <c r="C3" s="371" t="s">
        <v>108</v>
      </c>
      <c r="D3" s="742" t="s">
        <v>2</v>
      </c>
      <c r="E3" s="743"/>
      <c r="F3" s="746"/>
      <c r="G3" s="379" t="s">
        <v>160</v>
      </c>
      <c r="H3" s="371" t="s">
        <v>111</v>
      </c>
      <c r="I3" s="372" t="s">
        <v>112</v>
      </c>
      <c r="J3" s="371" t="s">
        <v>113</v>
      </c>
      <c r="K3" s="372" t="s">
        <v>114</v>
      </c>
      <c r="L3" s="373" t="s">
        <v>147</v>
      </c>
      <c r="M3" s="371" t="s">
        <v>115</v>
      </c>
      <c r="N3" s="374" t="s">
        <v>116</v>
      </c>
      <c r="P3" s="388" t="s">
        <v>309</v>
      </c>
    </row>
    <row r="4" spans="1:17" x14ac:dyDescent="0.25">
      <c r="A4" s="375"/>
      <c r="B4" s="409" t="s">
        <v>314</v>
      </c>
      <c r="C4" s="400" t="s">
        <v>411</v>
      </c>
      <c r="D4" s="413" t="s">
        <v>328</v>
      </c>
      <c r="E4" s="414"/>
      <c r="F4" s="415"/>
      <c r="G4" s="411">
        <v>12500</v>
      </c>
      <c r="H4" s="412">
        <v>44102</v>
      </c>
      <c r="I4" s="412"/>
      <c r="J4" s="412">
        <v>44283</v>
      </c>
      <c r="K4" s="376">
        <v>12500</v>
      </c>
      <c r="L4" s="376">
        <f>G4-K4</f>
        <v>0</v>
      </c>
      <c r="M4" s="412">
        <v>44547</v>
      </c>
      <c r="N4" s="412" t="s">
        <v>448</v>
      </c>
      <c r="P4" s="403" t="s">
        <v>310</v>
      </c>
      <c r="Q4" s="416"/>
    </row>
    <row r="5" spans="1:17" s="375" customFormat="1" ht="12.75" customHeight="1" x14ac:dyDescent="0.25">
      <c r="B5" s="375" t="s">
        <v>314</v>
      </c>
      <c r="C5" s="400" t="s">
        <v>445</v>
      </c>
      <c r="D5" s="413" t="s">
        <v>165</v>
      </c>
      <c r="E5" s="414"/>
      <c r="F5" s="415"/>
      <c r="G5" s="411">
        <v>5000</v>
      </c>
      <c r="H5" s="412">
        <v>44102</v>
      </c>
      <c r="I5" s="412"/>
      <c r="J5" s="412">
        <v>44283</v>
      </c>
      <c r="K5" s="376">
        <v>5000</v>
      </c>
      <c r="L5" s="376">
        <f>G5-K5</f>
        <v>0</v>
      </c>
      <c r="M5" s="397">
        <v>44295</v>
      </c>
      <c r="N5" s="375" t="s">
        <v>400</v>
      </c>
    </row>
    <row r="6" spans="1:17" s="375" customFormat="1" ht="12.75" customHeight="1" x14ac:dyDescent="0.25">
      <c r="B6" s="375" t="s">
        <v>314</v>
      </c>
      <c r="C6" s="400" t="s">
        <v>439</v>
      </c>
      <c r="D6" s="413" t="s">
        <v>413</v>
      </c>
      <c r="E6" s="414"/>
      <c r="F6" s="415"/>
      <c r="G6" s="411">
        <v>10000</v>
      </c>
      <c r="H6" s="412">
        <v>44287</v>
      </c>
      <c r="I6" s="412"/>
      <c r="J6" s="412">
        <v>44651</v>
      </c>
      <c r="K6" s="376">
        <v>10000</v>
      </c>
      <c r="L6" s="376">
        <f>G6-K6</f>
        <v>0</v>
      </c>
      <c r="M6" s="439">
        <v>44287</v>
      </c>
    </row>
    <row r="7" spans="1:17" s="437" customFormat="1" ht="12.75" customHeight="1" x14ac:dyDescent="0.25">
      <c r="A7" s="375"/>
      <c r="B7" s="375"/>
      <c r="C7" s="400" t="s">
        <v>439</v>
      </c>
      <c r="D7" s="413" t="s">
        <v>440</v>
      </c>
      <c r="E7" s="414"/>
      <c r="F7" s="415"/>
      <c r="G7" s="411">
        <v>10000</v>
      </c>
      <c r="H7" s="412">
        <v>44287</v>
      </c>
      <c r="I7" s="412"/>
      <c r="J7" s="412">
        <v>44651</v>
      </c>
      <c r="K7" s="376">
        <v>10000</v>
      </c>
      <c r="L7" s="376"/>
      <c r="M7" s="439">
        <v>44287</v>
      </c>
      <c r="N7" s="375"/>
      <c r="Q7" s="438"/>
    </row>
    <row r="8" spans="1:17" s="437" customFormat="1" ht="12.75" customHeight="1" x14ac:dyDescent="0.25">
      <c r="A8" s="375"/>
      <c r="B8" s="375"/>
      <c r="C8" s="400" t="s">
        <v>439</v>
      </c>
      <c r="D8" s="413" t="s">
        <v>235</v>
      </c>
      <c r="E8" s="414"/>
      <c r="F8" s="415"/>
      <c r="G8" s="411">
        <v>10000</v>
      </c>
      <c r="H8" s="412">
        <v>44287</v>
      </c>
      <c r="I8" s="412"/>
      <c r="J8" s="412">
        <v>44651</v>
      </c>
      <c r="K8" s="376">
        <v>10000</v>
      </c>
      <c r="L8" s="376"/>
      <c r="M8" s="439">
        <v>44287</v>
      </c>
      <c r="N8" s="375"/>
      <c r="Q8" s="438"/>
    </row>
    <row r="9" spans="1:17" x14ac:dyDescent="0.25">
      <c r="A9" s="375"/>
      <c r="B9" s="409" t="s">
        <v>314</v>
      </c>
      <c r="C9" s="400" t="s">
        <v>445</v>
      </c>
      <c r="D9" s="413" t="s">
        <v>412</v>
      </c>
      <c r="E9" s="414"/>
      <c r="F9" s="415"/>
      <c r="G9" s="411">
        <v>5000</v>
      </c>
      <c r="H9" s="412">
        <v>44287</v>
      </c>
      <c r="I9" s="412"/>
      <c r="J9" s="412">
        <v>44651</v>
      </c>
      <c r="K9" s="376">
        <v>5000</v>
      </c>
      <c r="L9" s="376">
        <f>G9-K9</f>
        <v>0</v>
      </c>
      <c r="M9" s="439">
        <v>44621</v>
      </c>
      <c r="N9" s="412" t="s">
        <v>400</v>
      </c>
      <c r="P9" s="403"/>
      <c r="Q9" s="416"/>
    </row>
    <row r="10" spans="1:17" ht="60.75" customHeight="1" thickBot="1" x14ac:dyDescent="0.3">
      <c r="A10" s="406" t="s">
        <v>228</v>
      </c>
      <c r="B10" s="407"/>
      <c r="C10" s="407"/>
      <c r="D10" s="407"/>
      <c r="E10" s="407"/>
      <c r="F10" s="408"/>
      <c r="G10" s="377">
        <f>SUM(G4:G9)</f>
        <v>52500</v>
      </c>
      <c r="H10" s="380"/>
      <c r="I10" s="368"/>
      <c r="J10" s="368"/>
      <c r="K10" s="368"/>
      <c r="L10" s="378"/>
      <c r="M10" s="378"/>
      <c r="N10" s="368"/>
      <c r="P10" s="404"/>
    </row>
    <row r="11" spans="1:17" ht="14.4" thickBot="1" x14ac:dyDescent="0.3">
      <c r="A11" s="325"/>
      <c r="B11" s="326"/>
      <c r="C11" s="326"/>
      <c r="D11" s="399"/>
      <c r="E11" s="326"/>
      <c r="F11" s="326"/>
      <c r="G11" s="327"/>
      <c r="H11" s="327"/>
      <c r="I11" s="259"/>
      <c r="J11" s="259"/>
      <c r="K11" s="259"/>
      <c r="L11" s="261"/>
      <c r="M11" s="170"/>
      <c r="N11" s="165"/>
      <c r="P11" s="405"/>
    </row>
    <row r="12" spans="1:17" ht="14.4" thickBot="1" x14ac:dyDescent="0.3">
      <c r="A12" s="488" t="s">
        <v>122</v>
      </c>
      <c r="B12" s="435"/>
      <c r="C12" s="435"/>
      <c r="D12" s="435"/>
      <c r="E12" s="435"/>
      <c r="F12" s="435"/>
      <c r="G12" s="435"/>
      <c r="H12" s="435"/>
      <c r="I12" s="435"/>
      <c r="J12" s="435"/>
      <c r="K12" s="435"/>
      <c r="L12" s="435"/>
      <c r="M12" s="435"/>
      <c r="N12" s="436"/>
      <c r="P12" s="389" t="s">
        <v>311</v>
      </c>
    </row>
    <row r="13" spans="1:17" ht="26.4" x14ac:dyDescent="0.25">
      <c r="A13" s="444" t="s">
        <v>325</v>
      </c>
      <c r="B13" s="445" t="s">
        <v>323</v>
      </c>
      <c r="C13" s="444" t="s">
        <v>108</v>
      </c>
      <c r="D13" s="445" t="s">
        <v>281</v>
      </c>
      <c r="E13" s="444" t="s">
        <v>140</v>
      </c>
      <c r="F13" s="444" t="s">
        <v>315</v>
      </c>
      <c r="G13" s="445" t="s">
        <v>110</v>
      </c>
      <c r="H13" s="444" t="s">
        <v>111</v>
      </c>
      <c r="I13" s="445" t="s">
        <v>112</v>
      </c>
      <c r="J13" s="444" t="s">
        <v>113</v>
      </c>
      <c r="K13" s="445" t="s">
        <v>114</v>
      </c>
      <c r="L13" s="446" t="s">
        <v>147</v>
      </c>
      <c r="M13" s="444" t="s">
        <v>115</v>
      </c>
      <c r="N13" s="447" t="s">
        <v>116</v>
      </c>
    </row>
    <row r="14" spans="1:17" s="403" customFormat="1" ht="26.4" x14ac:dyDescent="0.25">
      <c r="A14" s="448">
        <v>44396</v>
      </c>
      <c r="B14" s="449" t="s">
        <v>356</v>
      </c>
      <c r="C14" s="449" t="s">
        <v>453</v>
      </c>
      <c r="D14" s="449" t="s">
        <v>218</v>
      </c>
      <c r="E14" s="449" t="s">
        <v>466</v>
      </c>
      <c r="F14" s="450">
        <v>1000</v>
      </c>
      <c r="G14" s="450">
        <v>1000</v>
      </c>
      <c r="H14" s="448">
        <v>44398</v>
      </c>
      <c r="I14" s="448">
        <v>44551</v>
      </c>
      <c r="J14" s="448">
        <v>44651</v>
      </c>
      <c r="K14" s="450">
        <v>1000</v>
      </c>
      <c r="L14" s="450">
        <f>G14-K14</f>
        <v>0</v>
      </c>
      <c r="M14" s="448">
        <v>44662</v>
      </c>
      <c r="N14" s="449"/>
    </row>
    <row r="15" spans="1:17" s="403" customFormat="1" x14ac:dyDescent="0.25">
      <c r="A15" s="448">
        <v>44508</v>
      </c>
      <c r="B15" s="449" t="s">
        <v>356</v>
      </c>
      <c r="C15" s="449" t="s">
        <v>454</v>
      </c>
      <c r="D15" s="449" t="s">
        <v>449</v>
      </c>
      <c r="E15" s="449" t="s">
        <v>450</v>
      </c>
      <c r="F15" s="450">
        <v>962</v>
      </c>
      <c r="G15" s="450">
        <v>962</v>
      </c>
      <c r="H15" s="448">
        <v>44508</v>
      </c>
      <c r="I15" s="448">
        <v>44659</v>
      </c>
      <c r="J15" s="448">
        <v>44689</v>
      </c>
      <c r="K15" s="450">
        <v>962</v>
      </c>
      <c r="L15" s="450">
        <f>G15-K15</f>
        <v>0</v>
      </c>
      <c r="M15" s="448">
        <v>44540</v>
      </c>
      <c r="N15" s="449"/>
    </row>
    <row r="16" spans="1:17" s="403" customFormat="1" x14ac:dyDescent="0.25">
      <c r="A16" s="448">
        <v>44571</v>
      </c>
      <c r="B16" s="449" t="s">
        <v>356</v>
      </c>
      <c r="C16" s="456" t="s">
        <v>465</v>
      </c>
      <c r="D16" s="449" t="s">
        <v>451</v>
      </c>
      <c r="E16" s="449" t="s">
        <v>452</v>
      </c>
      <c r="F16" s="450">
        <v>4000</v>
      </c>
      <c r="G16" s="450">
        <v>2000</v>
      </c>
      <c r="H16" s="448">
        <v>44575</v>
      </c>
      <c r="I16" s="448">
        <v>44726</v>
      </c>
      <c r="J16" s="448">
        <v>44756</v>
      </c>
      <c r="K16" s="450">
        <v>2000</v>
      </c>
      <c r="L16" s="450">
        <f>G16-K16</f>
        <v>0</v>
      </c>
      <c r="M16" s="448">
        <v>44736</v>
      </c>
      <c r="N16" s="449"/>
    </row>
    <row r="17" spans="1:16" s="403" customFormat="1" x14ac:dyDescent="0.25">
      <c r="A17" s="458">
        <v>44571</v>
      </c>
      <c r="B17" s="457" t="s">
        <v>463</v>
      </c>
      <c r="C17" s="457" t="s">
        <v>464</v>
      </c>
      <c r="D17" s="457" t="s">
        <v>458</v>
      </c>
      <c r="E17" s="457" t="s">
        <v>471</v>
      </c>
      <c r="F17" s="459">
        <v>2000</v>
      </c>
      <c r="G17" s="459">
        <v>0</v>
      </c>
      <c r="H17" s="458">
        <v>44575</v>
      </c>
      <c r="I17" s="458">
        <v>44726</v>
      </c>
      <c r="J17" s="458">
        <v>44756</v>
      </c>
      <c r="K17" s="459">
        <v>0</v>
      </c>
      <c r="L17" s="459">
        <v>2000</v>
      </c>
      <c r="M17" s="458">
        <v>44614</v>
      </c>
      <c r="N17" s="457" t="s">
        <v>470</v>
      </c>
    </row>
    <row r="18" spans="1:16" s="403" customFormat="1" x14ac:dyDescent="0.25">
      <c r="A18" s="448">
        <v>44571</v>
      </c>
      <c r="B18" s="449" t="s">
        <v>356</v>
      </c>
      <c r="C18" s="456" t="s">
        <v>465</v>
      </c>
      <c r="D18" s="449" t="s">
        <v>459</v>
      </c>
      <c r="E18" s="449" t="s">
        <v>460</v>
      </c>
      <c r="F18" s="450">
        <v>600</v>
      </c>
      <c r="G18" s="450">
        <v>600</v>
      </c>
      <c r="H18" s="448">
        <v>44575</v>
      </c>
      <c r="I18" s="448">
        <v>44726</v>
      </c>
      <c r="J18" s="448">
        <v>44756</v>
      </c>
      <c r="K18" s="450">
        <v>600</v>
      </c>
      <c r="L18" s="450">
        <v>0</v>
      </c>
      <c r="M18" s="448">
        <v>44634</v>
      </c>
      <c r="N18" s="449"/>
    </row>
    <row r="19" spans="1:16" s="403" customFormat="1" x14ac:dyDescent="0.25">
      <c r="A19" s="452">
        <v>44571</v>
      </c>
      <c r="B19" s="453" t="s">
        <v>356</v>
      </c>
      <c r="C19" s="453"/>
      <c r="D19" s="453" t="s">
        <v>461</v>
      </c>
      <c r="E19" s="454" t="s">
        <v>462</v>
      </c>
      <c r="F19" s="455">
        <v>2500</v>
      </c>
      <c r="G19" s="455"/>
      <c r="H19" s="452"/>
      <c r="I19" s="452"/>
      <c r="J19" s="452"/>
      <c r="K19" s="455"/>
      <c r="L19" s="455"/>
      <c r="M19" s="453"/>
      <c r="N19" s="453"/>
    </row>
    <row r="20" spans="1:16" s="403" customFormat="1" x14ac:dyDescent="0.25">
      <c r="A20" s="448">
        <v>44634</v>
      </c>
      <c r="B20" s="449" t="s">
        <v>356</v>
      </c>
      <c r="C20" s="456"/>
      <c r="D20" s="449" t="s">
        <v>32</v>
      </c>
      <c r="E20" s="449" t="s">
        <v>467</v>
      </c>
      <c r="F20" s="450">
        <v>2000</v>
      </c>
      <c r="G20" s="450">
        <v>2000</v>
      </c>
      <c r="H20" s="448">
        <v>44634</v>
      </c>
      <c r="I20" s="448">
        <v>44787</v>
      </c>
      <c r="J20" s="448">
        <v>44818</v>
      </c>
      <c r="K20" s="450">
        <v>2000</v>
      </c>
      <c r="L20" s="450">
        <v>0</v>
      </c>
      <c r="M20" s="448">
        <v>44722</v>
      </c>
      <c r="N20" s="449"/>
    </row>
    <row r="21" spans="1:16" s="403" customFormat="1" x14ac:dyDescent="0.25">
      <c r="A21" s="448">
        <v>44634</v>
      </c>
      <c r="B21" s="449" t="s">
        <v>356</v>
      </c>
      <c r="C21" s="456"/>
      <c r="D21" s="449" t="s">
        <v>468</v>
      </c>
      <c r="E21" s="449" t="s">
        <v>469</v>
      </c>
      <c r="F21" s="450">
        <v>500</v>
      </c>
      <c r="G21" s="450">
        <v>1000</v>
      </c>
      <c r="H21" s="448">
        <v>44634</v>
      </c>
      <c r="I21" s="448"/>
      <c r="J21" s="448"/>
      <c r="K21" s="450">
        <v>1000</v>
      </c>
      <c r="L21" s="450">
        <v>0</v>
      </c>
      <c r="M21" s="448">
        <v>44662</v>
      </c>
      <c r="N21" s="449"/>
    </row>
    <row r="22" spans="1:16" ht="12.75" customHeight="1" thickBot="1" x14ac:dyDescent="0.3">
      <c r="A22" s="766" t="s">
        <v>119</v>
      </c>
      <c r="B22" s="767"/>
      <c r="C22" s="767"/>
      <c r="D22" s="767"/>
      <c r="E22" s="767"/>
      <c r="F22" s="768"/>
      <c r="G22" s="451">
        <f>SUM(G14:G21)</f>
        <v>7562</v>
      </c>
      <c r="H22" s="367"/>
      <c r="I22" s="368"/>
      <c r="J22" s="368"/>
      <c r="K22" s="369"/>
      <c r="L22" s="369"/>
      <c r="M22" s="368"/>
      <c r="O22" s="129"/>
    </row>
    <row r="23" spans="1:16" ht="14.85" hidden="1" customHeight="1" thickBot="1" x14ac:dyDescent="0.3">
      <c r="A23" s="769" t="s">
        <v>120</v>
      </c>
      <c r="B23" s="770"/>
      <c r="C23" s="770"/>
      <c r="D23" s="770"/>
      <c r="E23" s="770"/>
      <c r="F23" s="770"/>
      <c r="G23" s="442">
        <f>11500-G22</f>
        <v>3938</v>
      </c>
      <c r="H23" s="367"/>
      <c r="I23" s="368"/>
      <c r="J23" s="368"/>
      <c r="K23" s="369"/>
      <c r="L23" s="369"/>
      <c r="M23" s="368"/>
      <c r="O23" s="129"/>
    </row>
    <row r="25" spans="1:16" ht="13.8" thickBot="1" x14ac:dyDescent="0.3"/>
    <row r="26" spans="1:16" ht="14.4" thickBot="1" x14ac:dyDescent="0.3">
      <c r="A26" s="488" t="s">
        <v>404</v>
      </c>
      <c r="B26" s="435"/>
      <c r="C26" s="435"/>
      <c r="D26" s="435"/>
      <c r="E26" s="435"/>
      <c r="F26" s="435"/>
      <c r="G26" s="435"/>
      <c r="H26" s="435"/>
      <c r="I26" s="435"/>
      <c r="J26" s="435"/>
      <c r="K26" s="435"/>
      <c r="L26" s="435"/>
      <c r="M26" s="435"/>
      <c r="N26" s="436"/>
      <c r="P26" s="389" t="s">
        <v>311</v>
      </c>
    </row>
    <row r="27" spans="1:16" ht="27" thickBot="1" x14ac:dyDescent="0.3">
      <c r="A27" s="371" t="s">
        <v>325</v>
      </c>
      <c r="B27" s="372" t="s">
        <v>323</v>
      </c>
      <c r="C27" s="371" t="s">
        <v>108</v>
      </c>
      <c r="D27" s="372" t="s">
        <v>281</v>
      </c>
      <c r="E27" s="371" t="s">
        <v>140</v>
      </c>
      <c r="F27" s="371" t="s">
        <v>315</v>
      </c>
      <c r="G27" s="372" t="s">
        <v>110</v>
      </c>
      <c r="H27" s="371" t="s">
        <v>111</v>
      </c>
      <c r="I27" s="372" t="s">
        <v>112</v>
      </c>
      <c r="J27" s="371" t="s">
        <v>113</v>
      </c>
      <c r="K27" s="372" t="s">
        <v>114</v>
      </c>
      <c r="L27" s="373" t="s">
        <v>147</v>
      </c>
      <c r="M27" s="371" t="s">
        <v>115</v>
      </c>
      <c r="N27" s="374" t="s">
        <v>116</v>
      </c>
    </row>
    <row r="28" spans="1:16" s="403" customFormat="1" ht="24.6" customHeight="1" x14ac:dyDescent="0.25">
      <c r="A28" s="425">
        <v>44396</v>
      </c>
      <c r="B28" s="426" t="s">
        <v>356</v>
      </c>
      <c r="C28" s="426" t="s">
        <v>453</v>
      </c>
      <c r="D28" s="410" t="s">
        <v>437</v>
      </c>
      <c r="E28" s="426" t="s">
        <v>438</v>
      </c>
      <c r="F28" s="427">
        <v>1400</v>
      </c>
      <c r="G28" s="429">
        <v>1000</v>
      </c>
      <c r="H28" s="412">
        <v>44405</v>
      </c>
      <c r="I28" s="412">
        <v>44825</v>
      </c>
      <c r="J28" s="441">
        <v>44855</v>
      </c>
      <c r="K28" s="401"/>
      <c r="L28" s="429">
        <f>G28-K28</f>
        <v>1000</v>
      </c>
      <c r="M28" s="401"/>
      <c r="N28" s="401" t="s">
        <v>511</v>
      </c>
    </row>
    <row r="29" spans="1:16" s="403" customFormat="1" ht="17.25" customHeight="1" x14ac:dyDescent="0.25">
      <c r="A29" s="428">
        <v>44396</v>
      </c>
      <c r="B29" s="401" t="s">
        <v>356</v>
      </c>
      <c r="C29" s="401" t="s">
        <v>453</v>
      </c>
      <c r="D29" s="437" t="s">
        <v>441</v>
      </c>
      <c r="E29" s="401" t="s">
        <v>442</v>
      </c>
      <c r="F29" s="429">
        <v>1950</v>
      </c>
      <c r="G29" s="429">
        <v>1950</v>
      </c>
      <c r="H29" s="440">
        <v>44398</v>
      </c>
      <c r="I29" s="441">
        <v>44551</v>
      </c>
      <c r="J29" s="441">
        <v>44582</v>
      </c>
      <c r="K29" s="401">
        <v>1950</v>
      </c>
      <c r="L29" s="429">
        <f>G29-K29</f>
        <v>0</v>
      </c>
      <c r="M29" s="428">
        <v>44540</v>
      </c>
      <c r="N29" s="401"/>
    </row>
    <row r="30" spans="1:16" s="403" customFormat="1" ht="17.25" customHeight="1" x14ac:dyDescent="0.25">
      <c r="A30" s="428" t="s">
        <v>456</v>
      </c>
      <c r="B30" s="401" t="s">
        <v>314</v>
      </c>
      <c r="C30" s="401" t="s">
        <v>455</v>
      </c>
      <c r="D30" s="437" t="s">
        <v>446</v>
      </c>
      <c r="E30" s="401" t="s">
        <v>447</v>
      </c>
      <c r="F30" s="429">
        <v>2893.6</v>
      </c>
      <c r="G30" s="429">
        <v>2050</v>
      </c>
      <c r="H30" s="443"/>
      <c r="I30" s="441"/>
      <c r="J30" s="441"/>
      <c r="K30" s="401">
        <v>1795.47</v>
      </c>
      <c r="L30" s="429">
        <f>G30-K30</f>
        <v>254.52999999999997</v>
      </c>
      <c r="M30" s="428">
        <v>44540</v>
      </c>
      <c r="N30" s="401" t="s">
        <v>457</v>
      </c>
    </row>
    <row r="31" spans="1:16" ht="12.75" customHeight="1" thickBot="1" x14ac:dyDescent="0.3">
      <c r="A31" s="763" t="s">
        <v>119</v>
      </c>
      <c r="B31" s="764"/>
      <c r="C31" s="764"/>
      <c r="D31" s="764"/>
      <c r="E31" s="764"/>
      <c r="F31" s="764"/>
      <c r="G31" s="442">
        <f>SUM(G28:G30)</f>
        <v>5000</v>
      </c>
      <c r="H31" s="367"/>
      <c r="I31" s="368"/>
      <c r="J31" s="368"/>
      <c r="K31" s="369"/>
      <c r="L31" s="369"/>
      <c r="M31" s="368"/>
      <c r="O31" s="129"/>
    </row>
    <row r="32" spans="1:16" ht="14.85" hidden="1" customHeight="1" thickBot="1" x14ac:dyDescent="0.3">
      <c r="A32" s="769" t="s">
        <v>406</v>
      </c>
      <c r="B32" s="770"/>
      <c r="C32" s="770"/>
      <c r="D32" s="770"/>
      <c r="E32" s="770"/>
      <c r="F32" s="770"/>
      <c r="G32" s="387">
        <f>SUM(18500-G31)</f>
        <v>13500</v>
      </c>
      <c r="H32" s="367"/>
      <c r="I32" s="368"/>
      <c r="J32" s="368"/>
      <c r="K32" s="369"/>
      <c r="L32" s="369"/>
      <c r="M32" s="368"/>
      <c r="O32" s="129"/>
    </row>
  </sheetData>
  <mergeCells count="7">
    <mergeCell ref="A31:F31"/>
    <mergeCell ref="A32:F32"/>
    <mergeCell ref="A22:F22"/>
    <mergeCell ref="A23:F23"/>
    <mergeCell ref="A1:G1"/>
    <mergeCell ref="A2:G2"/>
    <mergeCell ref="D3:F3"/>
  </mergeCells>
  <phoneticPr fontId="5" type="noConversion"/>
  <pageMargins left="0.7" right="0.7" top="0.75" bottom="0.75" header="0.3" footer="0.3"/>
  <pageSetup paperSize="9" scale="91" orientation="landscape" r:id="rId1"/>
  <ignoredErrors>
    <ignoredError sqref="C1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0"/>
  <sheetViews>
    <sheetView workbookViewId="0">
      <selection activeCell="D18" sqref="D18"/>
    </sheetView>
  </sheetViews>
  <sheetFormatPr defaultColWidth="9.44140625" defaultRowHeight="13.2" x14ac:dyDescent="0.25"/>
  <cols>
    <col min="1" max="1" width="10.44140625" style="7" customWidth="1"/>
    <col min="2" max="2" width="4.44140625" style="7" customWidth="1"/>
    <col min="3" max="3" width="13.5546875" style="7" customWidth="1"/>
    <col min="4" max="4" width="33.44140625" style="7" customWidth="1"/>
    <col min="5" max="5" width="39.5546875" style="7" customWidth="1"/>
    <col min="6" max="6" width="11.44140625" style="7" bestFit="1" customWidth="1"/>
    <col min="7" max="7" width="16" style="7" customWidth="1"/>
    <col min="8" max="8" width="12" style="7" customWidth="1"/>
    <col min="9" max="9" width="10.44140625" style="7" customWidth="1"/>
    <col min="10" max="10" width="10.44140625" style="7" bestFit="1" customWidth="1"/>
    <col min="11" max="12" width="11.44140625" style="7" bestFit="1" customWidth="1"/>
    <col min="13" max="13" width="10.5546875" style="7" bestFit="1" customWidth="1"/>
    <col min="14" max="14" width="44.44140625" style="7" customWidth="1"/>
    <col min="15" max="15" width="1.44140625" style="7" customWidth="1"/>
    <col min="16" max="16" width="17.44140625" style="7" customWidth="1"/>
    <col min="17" max="16384" width="9.44140625" style="7"/>
  </cols>
  <sheetData>
    <row r="1" spans="1:17" ht="32.25" customHeight="1" thickBot="1" x14ac:dyDescent="0.3">
      <c r="A1" s="771" t="s">
        <v>397</v>
      </c>
      <c r="B1" s="772"/>
      <c r="C1" s="772"/>
      <c r="D1" s="772"/>
      <c r="E1" s="772"/>
      <c r="F1" s="772"/>
      <c r="G1" s="775"/>
      <c r="H1" s="434"/>
      <c r="I1" s="434"/>
      <c r="J1" s="434"/>
      <c r="K1" s="434"/>
      <c r="L1" s="434"/>
      <c r="M1" s="434"/>
      <c r="N1" s="434"/>
      <c r="P1" s="129"/>
    </row>
    <row r="2" spans="1:17" ht="24.75" customHeight="1" thickBot="1" x14ac:dyDescent="0.3">
      <c r="A2" s="742" t="s">
        <v>121</v>
      </c>
      <c r="B2" s="743"/>
      <c r="C2" s="743"/>
      <c r="D2" s="743"/>
      <c r="E2" s="743"/>
      <c r="F2" s="743"/>
      <c r="G2" s="746"/>
      <c r="H2" s="435"/>
      <c r="I2" s="435"/>
      <c r="J2" s="435"/>
      <c r="K2" s="435"/>
      <c r="L2" s="435"/>
      <c r="M2" s="435"/>
      <c r="N2" s="436"/>
      <c r="P2" s="119" t="s">
        <v>373</v>
      </c>
    </row>
    <row r="3" spans="1:17" ht="40.200000000000003" thickBot="1" x14ac:dyDescent="0.3">
      <c r="A3" s="371" t="s">
        <v>98</v>
      </c>
      <c r="B3" s="372" t="s">
        <v>323</v>
      </c>
      <c r="C3" s="371" t="s">
        <v>108</v>
      </c>
      <c r="D3" s="488" t="s">
        <v>2</v>
      </c>
      <c r="E3" s="435"/>
      <c r="F3" s="436"/>
      <c r="G3" s="371" t="s">
        <v>160</v>
      </c>
      <c r="H3" s="374" t="s">
        <v>111</v>
      </c>
      <c r="I3" s="372" t="s">
        <v>112</v>
      </c>
      <c r="J3" s="371" t="s">
        <v>113</v>
      </c>
      <c r="K3" s="372" t="s">
        <v>114</v>
      </c>
      <c r="L3" s="373" t="s">
        <v>147</v>
      </c>
      <c r="M3" s="371" t="s">
        <v>115</v>
      </c>
      <c r="N3" s="374" t="s">
        <v>116</v>
      </c>
      <c r="P3" s="388" t="s">
        <v>309</v>
      </c>
    </row>
    <row r="4" spans="1:17" x14ac:dyDescent="0.25">
      <c r="A4" s="500"/>
      <c r="B4" s="409" t="s">
        <v>314</v>
      </c>
      <c r="C4" s="400"/>
      <c r="D4" s="413" t="s">
        <v>328</v>
      </c>
      <c r="E4" s="414"/>
      <c r="F4" s="415"/>
      <c r="G4" s="501">
        <v>11520</v>
      </c>
      <c r="H4" s="491">
        <v>43922</v>
      </c>
      <c r="I4" s="412">
        <v>44255</v>
      </c>
      <c r="J4" s="412">
        <v>44286</v>
      </c>
      <c r="K4" s="376">
        <v>11520</v>
      </c>
      <c r="L4" s="376">
        <f>SUM(G4-K4)</f>
        <v>0</v>
      </c>
      <c r="M4" s="412">
        <v>44238</v>
      </c>
      <c r="N4" s="412" t="s">
        <v>401</v>
      </c>
      <c r="P4" s="403" t="s">
        <v>310</v>
      </c>
      <c r="Q4" s="416"/>
    </row>
    <row r="5" spans="1:17" ht="12.75" customHeight="1" x14ac:dyDescent="0.25">
      <c r="A5" s="502"/>
      <c r="B5" s="417" t="s">
        <v>314</v>
      </c>
      <c r="C5" s="418"/>
      <c r="D5" s="420" t="s">
        <v>165</v>
      </c>
      <c r="E5" s="421"/>
      <c r="F5" s="422"/>
      <c r="G5" s="503">
        <v>5000</v>
      </c>
      <c r="H5" s="499">
        <v>43922</v>
      </c>
      <c r="I5" s="423">
        <v>44255</v>
      </c>
      <c r="J5" s="419">
        <v>44286</v>
      </c>
      <c r="K5" s="424">
        <v>5000</v>
      </c>
      <c r="L5" s="424">
        <f>SUM(G5-K5)</f>
        <v>0</v>
      </c>
      <c r="M5" s="423">
        <v>44085</v>
      </c>
      <c r="N5" s="423" t="s">
        <v>400</v>
      </c>
      <c r="P5" s="403"/>
      <c r="Q5" s="416"/>
    </row>
    <row r="6" spans="1:17" ht="39.6" x14ac:dyDescent="0.25">
      <c r="A6" s="500"/>
      <c r="B6" s="409" t="s">
        <v>314</v>
      </c>
      <c r="C6" s="400"/>
      <c r="D6" s="413" t="s">
        <v>399</v>
      </c>
      <c r="E6" s="414"/>
      <c r="F6" s="415"/>
      <c r="G6" s="501">
        <v>5000</v>
      </c>
      <c r="H6" s="491">
        <v>43922</v>
      </c>
      <c r="I6" s="412">
        <v>44255</v>
      </c>
      <c r="J6" s="412">
        <v>44286</v>
      </c>
      <c r="K6" s="376">
        <v>5000</v>
      </c>
      <c r="L6" s="376">
        <f>SUM(G6-K6)</f>
        <v>0</v>
      </c>
      <c r="M6" s="412" t="s">
        <v>426</v>
      </c>
      <c r="N6" s="412" t="s">
        <v>400</v>
      </c>
      <c r="P6" s="403"/>
      <c r="Q6" s="416"/>
    </row>
    <row r="7" spans="1:17" ht="14.4" thickBot="1" x14ac:dyDescent="0.3">
      <c r="A7" s="766" t="s">
        <v>228</v>
      </c>
      <c r="B7" s="767"/>
      <c r="C7" s="767"/>
      <c r="D7" s="767"/>
      <c r="E7" s="767"/>
      <c r="F7" s="778"/>
      <c r="G7" s="504">
        <f>SUM(G4:G6)</f>
        <v>21520</v>
      </c>
      <c r="H7" s="380"/>
      <c r="I7" s="368"/>
      <c r="J7" s="368"/>
      <c r="K7" s="368"/>
      <c r="L7" s="378"/>
      <c r="M7" s="378"/>
      <c r="N7" s="368"/>
      <c r="P7" s="404"/>
    </row>
    <row r="8" spans="1:17" ht="14.4" thickBot="1" x14ac:dyDescent="0.3">
      <c r="A8" s="325"/>
      <c r="B8" s="326"/>
      <c r="C8" s="326"/>
      <c r="D8" s="399"/>
      <c r="E8" s="326"/>
      <c r="F8" s="326"/>
      <c r="G8" s="506"/>
      <c r="H8" s="327"/>
      <c r="I8" s="259"/>
      <c r="J8" s="259"/>
      <c r="K8" s="259"/>
      <c r="L8" s="261"/>
      <c r="M8" s="170"/>
      <c r="N8" s="165"/>
      <c r="P8" s="405"/>
    </row>
    <row r="9" spans="1:17" ht="14.85" customHeight="1" thickBot="1" x14ac:dyDescent="0.3">
      <c r="A9" s="742" t="s">
        <v>122</v>
      </c>
      <c r="B9" s="743"/>
      <c r="C9" s="743"/>
      <c r="D9" s="743"/>
      <c r="E9" s="743"/>
      <c r="F9" s="743"/>
      <c r="G9" s="746"/>
      <c r="H9" s="435"/>
      <c r="I9" s="435"/>
      <c r="J9" s="435"/>
      <c r="K9" s="435"/>
      <c r="L9" s="435"/>
      <c r="M9" s="435"/>
      <c r="N9" s="436"/>
      <c r="P9" s="389" t="s">
        <v>311</v>
      </c>
    </row>
    <row r="10" spans="1:17" ht="39.6" x14ac:dyDescent="0.25">
      <c r="A10" s="444" t="s">
        <v>325</v>
      </c>
      <c r="B10" s="445" t="s">
        <v>323</v>
      </c>
      <c r="C10" s="444" t="s">
        <v>108</v>
      </c>
      <c r="D10" s="445" t="s">
        <v>281</v>
      </c>
      <c r="E10" s="444" t="s">
        <v>140</v>
      </c>
      <c r="F10" s="444" t="s">
        <v>315</v>
      </c>
      <c r="G10" s="447" t="s">
        <v>110</v>
      </c>
      <c r="H10" s="447" t="s">
        <v>111</v>
      </c>
      <c r="I10" s="445" t="s">
        <v>112</v>
      </c>
      <c r="J10" s="444" t="s">
        <v>113</v>
      </c>
      <c r="K10" s="445" t="s">
        <v>114</v>
      </c>
      <c r="L10" s="446" t="s">
        <v>147</v>
      </c>
      <c r="M10" s="444" t="s">
        <v>115</v>
      </c>
      <c r="N10" s="447" t="s">
        <v>116</v>
      </c>
    </row>
    <row r="11" spans="1:17" s="403" customFormat="1" x14ac:dyDescent="0.25">
      <c r="A11" s="494">
        <v>43979</v>
      </c>
      <c r="B11" s="449" t="s">
        <v>350</v>
      </c>
      <c r="C11" s="449" t="s">
        <v>395</v>
      </c>
      <c r="D11" s="449" t="s">
        <v>127</v>
      </c>
      <c r="E11" s="449" t="s">
        <v>396</v>
      </c>
      <c r="F11" s="450">
        <v>995</v>
      </c>
      <c r="G11" s="495">
        <v>995</v>
      </c>
      <c r="H11" s="492">
        <v>43990</v>
      </c>
      <c r="I11" s="448">
        <v>44143</v>
      </c>
      <c r="J11" s="448">
        <v>44173</v>
      </c>
      <c r="K11" s="449">
        <v>995</v>
      </c>
      <c r="L11" s="489">
        <f>G11-K11</f>
        <v>0</v>
      </c>
      <c r="M11" s="448">
        <v>44267</v>
      </c>
      <c r="N11" s="449"/>
    </row>
    <row r="12" spans="1:17" s="403" customFormat="1" ht="26.4" x14ac:dyDescent="0.25">
      <c r="A12" s="494">
        <v>44088</v>
      </c>
      <c r="B12" s="449" t="s">
        <v>356</v>
      </c>
      <c r="C12" s="449" t="s">
        <v>409</v>
      </c>
      <c r="D12" s="449" t="s">
        <v>407</v>
      </c>
      <c r="E12" s="449" t="s">
        <v>408</v>
      </c>
      <c r="F12" s="450">
        <v>300</v>
      </c>
      <c r="G12" s="495">
        <v>300</v>
      </c>
      <c r="H12" s="492">
        <v>44090</v>
      </c>
      <c r="I12" s="448">
        <v>44243</v>
      </c>
      <c r="J12" s="448">
        <v>43906</v>
      </c>
      <c r="K12" s="449">
        <v>216.66</v>
      </c>
      <c r="L12" s="489">
        <v>0</v>
      </c>
      <c r="M12" s="449" t="s">
        <v>423</v>
      </c>
      <c r="N12" s="449"/>
    </row>
    <row r="13" spans="1:17" s="403" customFormat="1" x14ac:dyDescent="0.25">
      <c r="A13" s="494">
        <v>44144</v>
      </c>
      <c r="B13" s="449" t="s">
        <v>356</v>
      </c>
      <c r="C13" s="449" t="s">
        <v>420</v>
      </c>
      <c r="D13" s="449" t="s">
        <v>414</v>
      </c>
      <c r="E13" s="449" t="s">
        <v>415</v>
      </c>
      <c r="F13" s="450">
        <v>10000</v>
      </c>
      <c r="G13" s="495">
        <v>1000</v>
      </c>
      <c r="H13" s="492">
        <v>44146</v>
      </c>
      <c r="I13" s="448">
        <v>44297</v>
      </c>
      <c r="J13" s="448" t="s">
        <v>427</v>
      </c>
      <c r="K13" s="449"/>
      <c r="L13" s="489"/>
      <c r="M13" s="449"/>
      <c r="N13" s="449" t="s">
        <v>428</v>
      </c>
      <c r="P13" s="403" t="s">
        <v>444</v>
      </c>
    </row>
    <row r="14" spans="1:17" s="403" customFormat="1" x14ac:dyDescent="0.25">
      <c r="A14" s="494">
        <v>44144</v>
      </c>
      <c r="B14" s="449" t="s">
        <v>356</v>
      </c>
      <c r="C14" s="449" t="s">
        <v>420</v>
      </c>
      <c r="D14" s="449" t="s">
        <v>416</v>
      </c>
      <c r="E14" s="449" t="s">
        <v>417</v>
      </c>
      <c r="F14" s="450">
        <v>1000</v>
      </c>
      <c r="G14" s="495" t="s">
        <v>421</v>
      </c>
      <c r="H14" s="493" t="s">
        <v>94</v>
      </c>
      <c r="I14" s="490" t="s">
        <v>94</v>
      </c>
      <c r="J14" s="490" t="s">
        <v>94</v>
      </c>
      <c r="K14" s="449"/>
      <c r="L14" s="489"/>
      <c r="M14" s="449"/>
      <c r="N14" s="449"/>
    </row>
    <row r="15" spans="1:17" s="403" customFormat="1" x14ac:dyDescent="0.25">
      <c r="A15" s="494">
        <v>44144</v>
      </c>
      <c r="B15" s="449" t="s">
        <v>356</v>
      </c>
      <c r="C15" s="449" t="s">
        <v>420</v>
      </c>
      <c r="D15" s="449" t="s">
        <v>418</v>
      </c>
      <c r="E15" s="449" t="s">
        <v>419</v>
      </c>
      <c r="F15" s="450">
        <v>1603.94</v>
      </c>
      <c r="G15" s="495">
        <v>750</v>
      </c>
      <c r="H15" s="492">
        <v>44146</v>
      </c>
      <c r="I15" s="448">
        <v>43932</v>
      </c>
      <c r="J15" s="448">
        <v>43962</v>
      </c>
      <c r="K15" s="449"/>
      <c r="L15" s="489"/>
      <c r="M15" s="449"/>
      <c r="N15" s="449"/>
      <c r="P15" s="403" t="s">
        <v>443</v>
      </c>
    </row>
    <row r="16" spans="1:17" s="403" customFormat="1" x14ac:dyDescent="0.25">
      <c r="A16" s="494">
        <v>44207</v>
      </c>
      <c r="B16" s="449" t="s">
        <v>356</v>
      </c>
      <c r="C16" s="456" t="s">
        <v>425</v>
      </c>
      <c r="D16" s="449" t="s">
        <v>416</v>
      </c>
      <c r="E16" s="449" t="s">
        <v>424</v>
      </c>
      <c r="F16" s="450">
        <v>1000</v>
      </c>
      <c r="G16" s="495">
        <v>500</v>
      </c>
      <c r="H16" s="492">
        <v>43843</v>
      </c>
      <c r="I16" s="448">
        <v>44360</v>
      </c>
      <c r="J16" s="448">
        <v>44390</v>
      </c>
      <c r="K16" s="449">
        <v>500</v>
      </c>
      <c r="L16" s="489">
        <f>G16-K16</f>
        <v>0</v>
      </c>
      <c r="M16" s="448">
        <v>44382</v>
      </c>
      <c r="N16" s="449"/>
    </row>
    <row r="17" spans="1:16" s="403" customFormat="1" x14ac:dyDescent="0.25">
      <c r="A17" s="494">
        <v>44263</v>
      </c>
      <c r="B17" s="449" t="s">
        <v>356</v>
      </c>
      <c r="C17" s="456" t="s">
        <v>431</v>
      </c>
      <c r="D17" s="449" t="s">
        <v>429</v>
      </c>
      <c r="E17" s="449" t="s">
        <v>430</v>
      </c>
      <c r="F17" s="450">
        <v>5000</v>
      </c>
      <c r="G17" s="495">
        <v>3000</v>
      </c>
      <c r="H17" s="492">
        <v>44270</v>
      </c>
      <c r="I17" s="448" t="s">
        <v>473</v>
      </c>
      <c r="J17" s="448">
        <v>45016</v>
      </c>
      <c r="K17" s="449">
        <v>3000</v>
      </c>
      <c r="L17" s="489">
        <f>G17-K17</f>
        <v>0</v>
      </c>
      <c r="M17" s="448">
        <v>44981</v>
      </c>
      <c r="N17" s="449"/>
    </row>
    <row r="18" spans="1:16" s="403" customFormat="1" x14ac:dyDescent="0.25">
      <c r="A18" s="494">
        <v>44273</v>
      </c>
      <c r="B18" s="449" t="s">
        <v>314</v>
      </c>
      <c r="C18" s="456" t="s">
        <v>432</v>
      </c>
      <c r="D18" s="449" t="s">
        <v>433</v>
      </c>
      <c r="E18" s="449" t="s">
        <v>434</v>
      </c>
      <c r="F18" s="450">
        <v>4500</v>
      </c>
      <c r="G18" s="495">
        <v>1000</v>
      </c>
      <c r="H18" s="492">
        <v>44277</v>
      </c>
      <c r="I18" s="448">
        <v>44430</v>
      </c>
      <c r="J18" s="448">
        <v>44461</v>
      </c>
      <c r="K18" s="449">
        <v>1000</v>
      </c>
      <c r="L18" s="489">
        <f>G18-K18</f>
        <v>0</v>
      </c>
      <c r="M18" s="448">
        <v>44644</v>
      </c>
      <c r="N18" s="449"/>
    </row>
    <row r="19" spans="1:16" hidden="1" x14ac:dyDescent="0.25">
      <c r="A19" s="496"/>
      <c r="G19" s="497"/>
    </row>
    <row r="20" spans="1:16" hidden="1" x14ac:dyDescent="0.25">
      <c r="A20" s="496"/>
      <c r="G20" s="497"/>
    </row>
    <row r="21" spans="1:16" ht="12.75" customHeight="1" thickBot="1" x14ac:dyDescent="0.3">
      <c r="A21" s="763" t="s">
        <v>119</v>
      </c>
      <c r="B21" s="764"/>
      <c r="C21" s="764"/>
      <c r="D21" s="764"/>
      <c r="E21" s="764"/>
      <c r="F21" s="765"/>
      <c r="G21" s="498">
        <f>SUM(G11:G17)</f>
        <v>6545</v>
      </c>
      <c r="I21" s="367"/>
      <c r="J21" s="368"/>
      <c r="K21" s="368"/>
      <c r="L21" s="369"/>
      <c r="M21" s="369"/>
      <c r="N21" s="368"/>
      <c r="P21" s="129"/>
    </row>
    <row r="22" spans="1:16" ht="14.85" hidden="1" customHeight="1" thickBot="1" x14ac:dyDescent="0.3">
      <c r="A22" s="776" t="s">
        <v>120</v>
      </c>
      <c r="B22" s="777"/>
      <c r="C22" s="777"/>
      <c r="D22" s="777"/>
      <c r="E22" s="777"/>
      <c r="F22" s="777"/>
      <c r="G22" s="505">
        <f>10000-SUM(G11:G17)</f>
        <v>3455</v>
      </c>
      <c r="I22" s="367"/>
      <c r="J22" s="368"/>
      <c r="K22" s="368"/>
      <c r="L22" s="369"/>
      <c r="M22" s="369"/>
      <c r="N22" s="368"/>
      <c r="P22" s="129"/>
    </row>
    <row r="23" spans="1:16" x14ac:dyDescent="0.25">
      <c r="A23" s="496"/>
      <c r="G23" s="497"/>
    </row>
    <row r="24" spans="1:16" ht="13.8" thickBot="1" x14ac:dyDescent="0.3">
      <c r="A24" s="496"/>
      <c r="G24" s="497"/>
    </row>
    <row r="25" spans="1:16" ht="14.85" customHeight="1" thickBot="1" x14ac:dyDescent="0.3">
      <c r="A25" s="742" t="s">
        <v>404</v>
      </c>
      <c r="B25" s="743"/>
      <c r="C25" s="743"/>
      <c r="D25" s="743"/>
      <c r="E25" s="743"/>
      <c r="F25" s="743"/>
      <c r="G25" s="746"/>
      <c r="H25" s="435"/>
      <c r="I25" s="435"/>
      <c r="J25" s="435"/>
      <c r="K25" s="435"/>
      <c r="L25" s="435"/>
      <c r="M25" s="435"/>
      <c r="N25" s="436"/>
      <c r="P25" s="389" t="s">
        <v>311</v>
      </c>
    </row>
    <row r="26" spans="1:16" ht="40.200000000000003" thickBot="1" x14ac:dyDescent="0.3">
      <c r="A26" s="444" t="s">
        <v>325</v>
      </c>
      <c r="B26" s="445" t="s">
        <v>323</v>
      </c>
      <c r="C26" s="444" t="s">
        <v>108</v>
      </c>
      <c r="D26" s="445" t="s">
        <v>281</v>
      </c>
      <c r="E26" s="444" t="s">
        <v>140</v>
      </c>
      <c r="F26" s="444" t="s">
        <v>315</v>
      </c>
      <c r="G26" s="447" t="s">
        <v>110</v>
      </c>
      <c r="H26" s="374" t="s">
        <v>111</v>
      </c>
      <c r="I26" s="372" t="s">
        <v>112</v>
      </c>
      <c r="J26" s="371" t="s">
        <v>113</v>
      </c>
      <c r="K26" s="372" t="s">
        <v>114</v>
      </c>
      <c r="L26" s="373" t="s">
        <v>147</v>
      </c>
      <c r="M26" s="371" t="s">
        <v>115</v>
      </c>
      <c r="N26" s="374" t="s">
        <v>116</v>
      </c>
    </row>
    <row r="27" spans="1:16" s="403" customFormat="1" ht="17.25" customHeight="1" x14ac:dyDescent="0.25">
      <c r="A27" s="508">
        <v>44035</v>
      </c>
      <c r="B27" s="509" t="s">
        <v>350</v>
      </c>
      <c r="C27" s="509" t="s">
        <v>402</v>
      </c>
      <c r="D27" s="510" t="s">
        <v>403</v>
      </c>
      <c r="E27" s="509" t="s">
        <v>405</v>
      </c>
      <c r="F27" s="511">
        <v>1500</v>
      </c>
      <c r="G27" s="512">
        <v>1500</v>
      </c>
      <c r="H27" s="491">
        <v>44035</v>
      </c>
      <c r="I27" s="412">
        <v>44186</v>
      </c>
      <c r="J27" s="412">
        <v>44219</v>
      </c>
      <c r="K27" s="401"/>
      <c r="L27" s="402">
        <v>0</v>
      </c>
      <c r="M27" s="401"/>
      <c r="N27" s="401" t="s">
        <v>422</v>
      </c>
    </row>
    <row r="28" spans="1:16" s="403" customFormat="1" ht="27" thickBot="1" x14ac:dyDescent="0.3">
      <c r="A28" s="513">
        <v>44273</v>
      </c>
      <c r="B28" s="514" t="s">
        <v>314</v>
      </c>
      <c r="C28" s="515" t="s">
        <v>432</v>
      </c>
      <c r="D28" s="514" t="s">
        <v>435</v>
      </c>
      <c r="E28" s="514" t="s">
        <v>436</v>
      </c>
      <c r="F28" s="516">
        <v>1250</v>
      </c>
      <c r="G28" s="517">
        <v>1250</v>
      </c>
      <c r="H28" s="430">
        <v>44277</v>
      </c>
      <c r="I28" s="428">
        <v>44430</v>
      </c>
      <c r="J28" s="428">
        <v>44461</v>
      </c>
      <c r="K28" s="401">
        <v>1250</v>
      </c>
      <c r="L28" s="402">
        <f>G28-K28</f>
        <v>0</v>
      </c>
      <c r="M28" s="428">
        <v>44677</v>
      </c>
    </row>
    <row r="29" spans="1:16" ht="12.75" customHeight="1" thickBot="1" x14ac:dyDescent="0.3">
      <c r="A29" s="486" t="s">
        <v>119</v>
      </c>
      <c r="B29" s="487"/>
      <c r="C29" s="487"/>
      <c r="D29" s="487"/>
      <c r="E29" s="487"/>
      <c r="F29" s="487"/>
      <c r="G29" s="507">
        <f>G27</f>
        <v>1500</v>
      </c>
      <c r="I29" s="367"/>
      <c r="J29" s="368"/>
      <c r="K29" s="368"/>
      <c r="L29" s="369"/>
      <c r="M29" s="369"/>
      <c r="N29" s="368"/>
      <c r="P29" s="129"/>
    </row>
    <row r="30" spans="1:16" ht="14.85" hidden="1" customHeight="1" thickBot="1" x14ac:dyDescent="0.3">
      <c r="A30" s="763" t="s">
        <v>406</v>
      </c>
      <c r="B30" s="764"/>
      <c r="C30" s="764"/>
      <c r="D30" s="764"/>
      <c r="E30" s="764"/>
      <c r="F30" s="764"/>
      <c r="G30" s="505">
        <f>SUM(10000-G29)</f>
        <v>8500</v>
      </c>
      <c r="I30" s="367"/>
      <c r="J30" s="368"/>
      <c r="K30" s="368"/>
      <c r="L30" s="369"/>
      <c r="M30" s="369"/>
      <c r="N30" s="368"/>
      <c r="P30" s="129"/>
    </row>
  </sheetData>
  <mergeCells count="8">
    <mergeCell ref="A30:F30"/>
    <mergeCell ref="A21:F21"/>
    <mergeCell ref="A1:G1"/>
    <mergeCell ref="A25:G25"/>
    <mergeCell ref="A2:G2"/>
    <mergeCell ref="A9:G9"/>
    <mergeCell ref="A22:F22"/>
    <mergeCell ref="A7:F7"/>
  </mergeCells>
  <phoneticPr fontId="5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4"/>
  <sheetViews>
    <sheetView zoomScale="90" zoomScaleNormal="90" workbookViewId="0">
      <pane ySplit="9" topLeftCell="A10" activePane="bottomLeft" state="frozen"/>
      <selection pane="bottomLeft" activeCell="D15" sqref="D15"/>
    </sheetView>
  </sheetViews>
  <sheetFormatPr defaultColWidth="9.44140625" defaultRowHeight="13.2" x14ac:dyDescent="0.25"/>
  <cols>
    <col min="1" max="1" width="15.44140625" style="7" customWidth="1"/>
    <col min="2" max="2" width="4.44140625" style="7" customWidth="1"/>
    <col min="3" max="3" width="13.5546875" style="7" customWidth="1"/>
    <col min="4" max="4" width="31.5546875" style="7" bestFit="1" customWidth="1"/>
    <col min="5" max="5" width="44.5546875" style="7" bestFit="1" customWidth="1"/>
    <col min="6" max="6" width="11.44140625" style="7" bestFit="1" customWidth="1"/>
    <col min="7" max="7" width="11.5546875" style="7" customWidth="1"/>
    <col min="8" max="8" width="12" style="7" customWidth="1"/>
    <col min="9" max="9" width="10.5546875" style="7" bestFit="1" customWidth="1"/>
    <col min="10" max="10" width="10.44140625" style="7" bestFit="1" customWidth="1"/>
    <col min="11" max="11" width="10" style="7" bestFit="1" customWidth="1"/>
    <col min="12" max="12" width="11.5546875" style="7" bestFit="1" customWidth="1"/>
    <col min="13" max="13" width="10.5546875" style="7" bestFit="1" customWidth="1"/>
    <col min="14" max="14" width="44.44140625" style="7" customWidth="1"/>
    <col min="15" max="15" width="1.44140625" style="7" customWidth="1"/>
    <col min="16" max="16384" width="9.44140625" style="7"/>
  </cols>
  <sheetData>
    <row r="1" spans="1:16" ht="32.25" customHeight="1" thickBot="1" x14ac:dyDescent="0.3">
      <c r="A1" s="771" t="s">
        <v>372</v>
      </c>
      <c r="B1" s="772"/>
      <c r="C1" s="772"/>
      <c r="D1" s="772"/>
      <c r="E1" s="772"/>
      <c r="F1" s="772"/>
      <c r="G1" s="772"/>
      <c r="H1" s="434"/>
      <c r="I1" s="434"/>
      <c r="J1" s="434"/>
      <c r="K1" s="434"/>
      <c r="L1" s="434"/>
      <c r="M1" s="434"/>
      <c r="N1" s="434"/>
      <c r="P1" s="129"/>
    </row>
    <row r="2" spans="1:16" ht="24.75" customHeight="1" thickBot="1" x14ac:dyDescent="0.3">
      <c r="A2" s="742" t="s">
        <v>121</v>
      </c>
      <c r="B2" s="743"/>
      <c r="C2" s="743"/>
      <c r="D2" s="743"/>
      <c r="E2" s="743"/>
      <c r="F2" s="743"/>
      <c r="G2" s="743"/>
      <c r="H2" s="435"/>
      <c r="I2" s="435"/>
      <c r="J2" s="435"/>
      <c r="K2" s="435"/>
      <c r="L2" s="435"/>
      <c r="M2" s="435"/>
      <c r="N2" s="436"/>
      <c r="P2" s="119" t="s">
        <v>373</v>
      </c>
    </row>
    <row r="3" spans="1:16" ht="40.200000000000003" thickBot="1" x14ac:dyDescent="0.3">
      <c r="A3" s="371" t="s">
        <v>98</v>
      </c>
      <c r="B3" s="372" t="s">
        <v>323</v>
      </c>
      <c r="C3" s="371" t="s">
        <v>108</v>
      </c>
      <c r="D3" s="742" t="s">
        <v>2</v>
      </c>
      <c r="E3" s="743"/>
      <c r="F3" s="746"/>
      <c r="G3" s="379" t="s">
        <v>160</v>
      </c>
      <c r="H3" s="371" t="s">
        <v>111</v>
      </c>
      <c r="I3" s="372" t="s">
        <v>112</v>
      </c>
      <c r="J3" s="371" t="s">
        <v>113</v>
      </c>
      <c r="K3" s="372" t="s">
        <v>114</v>
      </c>
      <c r="L3" s="373" t="s">
        <v>147</v>
      </c>
      <c r="M3" s="371" t="s">
        <v>115</v>
      </c>
      <c r="N3" s="374" t="s">
        <v>116</v>
      </c>
      <c r="P3" s="388" t="s">
        <v>309</v>
      </c>
    </row>
    <row r="4" spans="1:16" ht="23.25" customHeight="1" x14ac:dyDescent="0.25">
      <c r="A4" s="391"/>
      <c r="B4" s="392" t="s">
        <v>314</v>
      </c>
      <c r="C4" s="393"/>
      <c r="D4" s="782" t="s">
        <v>328</v>
      </c>
      <c r="E4" s="783"/>
      <c r="F4" s="784"/>
      <c r="G4" s="394">
        <v>11520</v>
      </c>
      <c r="H4" s="395">
        <v>43556</v>
      </c>
      <c r="I4" s="395"/>
      <c r="J4" s="395">
        <v>43921</v>
      </c>
      <c r="K4" s="396">
        <v>0</v>
      </c>
      <c r="L4" s="396">
        <f>SUM(G4-K4)</f>
        <v>11520</v>
      </c>
      <c r="M4" s="395"/>
      <c r="N4" s="395"/>
      <c r="P4" s="779" t="s">
        <v>310</v>
      </c>
    </row>
    <row r="5" spans="1:16" x14ac:dyDescent="0.25">
      <c r="A5" s="391"/>
      <c r="B5" s="392" t="s">
        <v>314</v>
      </c>
      <c r="C5" s="393"/>
      <c r="D5" s="785" t="s">
        <v>165</v>
      </c>
      <c r="E5" s="786"/>
      <c r="F5" s="787"/>
      <c r="G5" s="394">
        <v>5000</v>
      </c>
      <c r="H5" s="395">
        <v>43556</v>
      </c>
      <c r="I5" s="395"/>
      <c r="J5" s="395">
        <v>43921</v>
      </c>
      <c r="K5" s="396">
        <v>0</v>
      </c>
      <c r="L5" s="396">
        <f>SUM(G5-K5)</f>
        <v>5000</v>
      </c>
      <c r="M5" s="395"/>
      <c r="N5" s="395"/>
      <c r="P5" s="780"/>
    </row>
    <row r="6" spans="1:16" ht="13.5" customHeight="1" thickBot="1" x14ac:dyDescent="0.3">
      <c r="A6" s="763" t="s">
        <v>228</v>
      </c>
      <c r="B6" s="764"/>
      <c r="C6" s="764"/>
      <c r="D6" s="764"/>
      <c r="E6" s="764"/>
      <c r="F6" s="764"/>
      <c r="G6" s="377">
        <f>SUM(G4:G5)</f>
        <v>16520</v>
      </c>
      <c r="H6" s="380"/>
      <c r="I6" s="368"/>
      <c r="J6" s="368"/>
      <c r="K6" s="368"/>
      <c r="L6" s="378"/>
      <c r="M6" s="378"/>
      <c r="N6" s="368"/>
      <c r="P6" s="780"/>
    </row>
    <row r="7" spans="1:16" ht="14.4" thickBot="1" x14ac:dyDescent="0.3">
      <c r="A7" s="325"/>
      <c r="B7" s="326"/>
      <c r="C7" s="326"/>
      <c r="D7" s="399"/>
      <c r="E7" s="326"/>
      <c r="F7" s="326"/>
      <c r="G7" s="327"/>
      <c r="H7" s="327"/>
      <c r="I7" s="259"/>
      <c r="J7" s="259"/>
      <c r="K7" s="259"/>
      <c r="L7" s="261"/>
      <c r="M7" s="170"/>
      <c r="N7" s="165"/>
      <c r="P7" s="781"/>
    </row>
    <row r="8" spans="1:16" ht="28.2" thickBot="1" x14ac:dyDescent="0.3">
      <c r="A8" s="742" t="s">
        <v>122</v>
      </c>
      <c r="B8" s="743"/>
      <c r="C8" s="743"/>
      <c r="D8" s="743"/>
      <c r="E8" s="743"/>
      <c r="F8" s="743"/>
      <c r="G8" s="435"/>
      <c r="H8" s="435"/>
      <c r="I8" s="435"/>
      <c r="J8" s="435"/>
      <c r="K8" s="435"/>
      <c r="L8" s="435"/>
      <c r="M8" s="435"/>
      <c r="N8" s="436"/>
      <c r="P8" s="389" t="s">
        <v>311</v>
      </c>
    </row>
    <row r="9" spans="1:16" ht="40.200000000000003" thickBot="1" x14ac:dyDescent="0.3">
      <c r="A9" s="371" t="s">
        <v>325</v>
      </c>
      <c r="B9" s="372" t="s">
        <v>323</v>
      </c>
      <c r="C9" s="371" t="s">
        <v>108</v>
      </c>
      <c r="D9" s="372" t="s">
        <v>281</v>
      </c>
      <c r="E9" s="371" t="s">
        <v>140</v>
      </c>
      <c r="F9" s="371" t="s">
        <v>315</v>
      </c>
      <c r="G9" s="372" t="s">
        <v>110</v>
      </c>
      <c r="H9" s="371" t="s">
        <v>111</v>
      </c>
      <c r="I9" s="372" t="s">
        <v>112</v>
      </c>
      <c r="J9" s="371" t="s">
        <v>113</v>
      </c>
      <c r="K9" s="372" t="s">
        <v>114</v>
      </c>
      <c r="L9" s="373" t="s">
        <v>147</v>
      </c>
      <c r="M9" s="371" t="s">
        <v>115</v>
      </c>
      <c r="N9" s="374" t="s">
        <v>116</v>
      </c>
    </row>
    <row r="10" spans="1:16" ht="16.350000000000001" customHeight="1" x14ac:dyDescent="0.25">
      <c r="A10" s="390">
        <v>43657</v>
      </c>
      <c r="B10" s="370" t="s">
        <v>356</v>
      </c>
      <c r="C10" s="370">
        <v>43647</v>
      </c>
      <c r="D10" s="370" t="s">
        <v>361</v>
      </c>
      <c r="E10" s="370" t="s">
        <v>362</v>
      </c>
      <c r="F10" s="383">
        <v>720</v>
      </c>
      <c r="G10" s="398">
        <v>540</v>
      </c>
      <c r="H10" s="390">
        <v>43658</v>
      </c>
      <c r="I10" s="390">
        <v>43810</v>
      </c>
      <c r="J10" s="390">
        <v>43841</v>
      </c>
      <c r="K10" s="370">
        <v>540</v>
      </c>
      <c r="L10" s="383">
        <f>G10-K10</f>
        <v>0</v>
      </c>
      <c r="M10" s="390">
        <v>43845</v>
      </c>
      <c r="N10" s="370" t="s">
        <v>385</v>
      </c>
    </row>
    <row r="11" spans="1:16" ht="16.350000000000001" customHeight="1" x14ac:dyDescent="0.25">
      <c r="A11" s="390">
        <v>43787</v>
      </c>
      <c r="B11" s="370" t="s">
        <v>356</v>
      </c>
      <c r="C11" s="370" t="s">
        <v>363</v>
      </c>
      <c r="D11" s="370" t="s">
        <v>364</v>
      </c>
      <c r="E11" s="370" t="s">
        <v>365</v>
      </c>
      <c r="F11" s="383">
        <v>1500</v>
      </c>
      <c r="G11" s="383">
        <v>1500</v>
      </c>
      <c r="H11" s="390">
        <v>43787</v>
      </c>
      <c r="I11" s="390">
        <v>43938</v>
      </c>
      <c r="J11" s="390">
        <v>43968</v>
      </c>
      <c r="K11" s="370">
        <v>1500</v>
      </c>
      <c r="L11" s="383">
        <f t="shared" ref="L11:L22" si="0">G11-K11</f>
        <v>0</v>
      </c>
      <c r="M11" s="390">
        <v>43864</v>
      </c>
      <c r="N11" s="370" t="s">
        <v>371</v>
      </c>
    </row>
    <row r="12" spans="1:16" ht="16.350000000000001" customHeight="1" x14ac:dyDescent="0.25">
      <c r="A12" s="381">
        <v>43788</v>
      </c>
      <c r="B12" s="382" t="s">
        <v>356</v>
      </c>
      <c r="C12" s="382" t="s">
        <v>363</v>
      </c>
      <c r="D12" s="382" t="s">
        <v>366</v>
      </c>
      <c r="E12" s="382" t="s">
        <v>367</v>
      </c>
      <c r="F12" s="384">
        <v>1000</v>
      </c>
      <c r="G12" s="384">
        <v>0</v>
      </c>
      <c r="H12" s="381"/>
      <c r="I12" s="381"/>
      <c r="J12" s="381"/>
      <c r="K12" s="382"/>
      <c r="L12" s="384"/>
      <c r="M12" s="382"/>
      <c r="N12" s="382" t="s">
        <v>370</v>
      </c>
    </row>
    <row r="13" spans="1:16" ht="16.350000000000001" customHeight="1" x14ac:dyDescent="0.25">
      <c r="A13" s="390">
        <v>43789</v>
      </c>
      <c r="B13" s="370" t="s">
        <v>356</v>
      </c>
      <c r="C13" s="370" t="s">
        <v>363</v>
      </c>
      <c r="D13" s="370" t="s">
        <v>368</v>
      </c>
      <c r="E13" s="370" t="s">
        <v>369</v>
      </c>
      <c r="F13" s="383">
        <v>500</v>
      </c>
      <c r="G13" s="383">
        <v>500</v>
      </c>
      <c r="H13" s="390"/>
      <c r="I13" s="390"/>
      <c r="J13" s="390"/>
      <c r="K13" s="370">
        <v>500</v>
      </c>
      <c r="L13" s="383">
        <f t="shared" si="0"/>
        <v>0</v>
      </c>
      <c r="M13" s="390">
        <v>43859</v>
      </c>
      <c r="N13" s="370" t="s">
        <v>376</v>
      </c>
    </row>
    <row r="14" spans="1:16" ht="16.350000000000001" customHeight="1" x14ac:dyDescent="0.25">
      <c r="A14" s="397">
        <v>43843</v>
      </c>
      <c r="B14" s="375" t="s">
        <v>356</v>
      </c>
      <c r="C14" s="375" t="s">
        <v>377</v>
      </c>
      <c r="D14" s="375" t="s">
        <v>366</v>
      </c>
      <c r="E14" s="375" t="s">
        <v>349</v>
      </c>
      <c r="F14" s="376">
        <v>500</v>
      </c>
      <c r="G14" s="376">
        <v>500</v>
      </c>
      <c r="H14" s="397">
        <v>43857</v>
      </c>
      <c r="I14" s="397">
        <v>44009</v>
      </c>
      <c r="J14" s="397">
        <v>44039</v>
      </c>
      <c r="K14" s="375"/>
      <c r="L14" s="376">
        <f t="shared" si="0"/>
        <v>500</v>
      </c>
      <c r="M14" s="397"/>
      <c r="N14" s="375" t="s">
        <v>393</v>
      </c>
    </row>
    <row r="15" spans="1:16" x14ac:dyDescent="0.25">
      <c r="A15" s="397">
        <v>43843</v>
      </c>
      <c r="B15" s="375" t="s">
        <v>356</v>
      </c>
      <c r="C15" s="375" t="s">
        <v>377</v>
      </c>
      <c r="D15" s="375" t="s">
        <v>374</v>
      </c>
      <c r="E15" s="375" t="s">
        <v>375</v>
      </c>
      <c r="F15" s="376">
        <v>500</v>
      </c>
      <c r="G15" s="376">
        <v>1000</v>
      </c>
      <c r="H15" s="397">
        <v>43857</v>
      </c>
      <c r="I15" s="397">
        <v>44009</v>
      </c>
      <c r="J15" s="397">
        <v>44039</v>
      </c>
      <c r="K15" s="375">
        <v>1000</v>
      </c>
      <c r="L15" s="376">
        <f t="shared" si="0"/>
        <v>0</v>
      </c>
      <c r="M15" s="397">
        <v>43929</v>
      </c>
      <c r="N15" s="375" t="s">
        <v>394</v>
      </c>
    </row>
    <row r="16" spans="1:16" ht="16.350000000000001" customHeight="1" x14ac:dyDescent="0.25">
      <c r="A16" s="397">
        <v>43899</v>
      </c>
      <c r="B16" s="375" t="s">
        <v>356</v>
      </c>
      <c r="C16" s="400" t="s">
        <v>392</v>
      </c>
      <c r="D16" s="375" t="s">
        <v>383</v>
      </c>
      <c r="E16" s="375" t="s">
        <v>384</v>
      </c>
      <c r="F16" s="376">
        <v>1000</v>
      </c>
      <c r="G16" s="376">
        <v>1000</v>
      </c>
      <c r="H16" s="397">
        <v>43899</v>
      </c>
      <c r="I16" s="397">
        <v>44052</v>
      </c>
      <c r="J16" s="397">
        <v>44196</v>
      </c>
      <c r="K16" s="375">
        <v>1000</v>
      </c>
      <c r="L16" s="376">
        <v>1000</v>
      </c>
      <c r="M16" s="397">
        <v>44295</v>
      </c>
      <c r="N16" s="375" t="s">
        <v>390</v>
      </c>
    </row>
    <row r="17" spans="1:15" ht="16.350000000000001" customHeight="1" x14ac:dyDescent="0.25">
      <c r="A17" s="397">
        <v>43899</v>
      </c>
      <c r="B17" s="375" t="s">
        <v>356</v>
      </c>
      <c r="C17" s="400" t="s">
        <v>392</v>
      </c>
      <c r="D17" s="375" t="s">
        <v>378</v>
      </c>
      <c r="E17" s="375" t="s">
        <v>379</v>
      </c>
      <c r="F17" s="376">
        <v>1500</v>
      </c>
      <c r="G17" s="376">
        <v>1500</v>
      </c>
      <c r="H17" s="397">
        <v>43899</v>
      </c>
      <c r="I17" s="397">
        <v>44052</v>
      </c>
      <c r="J17" s="397">
        <v>44083</v>
      </c>
      <c r="K17" s="375"/>
      <c r="L17" s="376">
        <f t="shared" si="0"/>
        <v>1500</v>
      </c>
      <c r="M17" s="397"/>
      <c r="N17" s="375" t="s">
        <v>393</v>
      </c>
    </row>
    <row r="18" spans="1:15" s="432" customFormat="1" ht="16.350000000000001" customHeight="1" x14ac:dyDescent="0.25">
      <c r="A18" s="431">
        <v>43899</v>
      </c>
      <c r="B18" s="391" t="s">
        <v>356</v>
      </c>
      <c r="C18" s="393" t="s">
        <v>392</v>
      </c>
      <c r="D18" s="391" t="s">
        <v>207</v>
      </c>
      <c r="E18" s="391" t="s">
        <v>380</v>
      </c>
      <c r="F18" s="396">
        <v>1000</v>
      </c>
      <c r="G18" s="396">
        <v>300</v>
      </c>
      <c r="H18" s="431">
        <v>43899</v>
      </c>
      <c r="I18" s="431">
        <v>44052</v>
      </c>
      <c r="J18" s="431">
        <v>44083</v>
      </c>
      <c r="K18" s="391">
        <v>300</v>
      </c>
      <c r="L18" s="396">
        <f t="shared" si="0"/>
        <v>0</v>
      </c>
      <c r="M18" s="431"/>
      <c r="N18" s="391" t="s">
        <v>391</v>
      </c>
    </row>
    <row r="19" spans="1:15" ht="16.350000000000001" customHeight="1" x14ac:dyDescent="0.25">
      <c r="A19" s="397">
        <v>43899</v>
      </c>
      <c r="B19" s="375" t="s">
        <v>356</v>
      </c>
      <c r="C19" s="400" t="s">
        <v>392</v>
      </c>
      <c r="D19" s="375" t="s">
        <v>381</v>
      </c>
      <c r="E19" s="375" t="s">
        <v>382</v>
      </c>
      <c r="F19" s="376">
        <v>2000</v>
      </c>
      <c r="G19" s="376">
        <v>1000</v>
      </c>
      <c r="H19" s="397">
        <v>43899</v>
      </c>
      <c r="I19" s="397">
        <v>44052</v>
      </c>
      <c r="J19" s="397">
        <v>44286</v>
      </c>
      <c r="K19" s="375"/>
      <c r="L19" s="376">
        <f t="shared" si="0"/>
        <v>1000</v>
      </c>
      <c r="M19" s="397"/>
      <c r="N19" s="375" t="s">
        <v>398</v>
      </c>
    </row>
    <row r="20" spans="1:15" ht="16.350000000000001" customHeight="1" x14ac:dyDescent="0.25">
      <c r="A20" s="397">
        <v>43899</v>
      </c>
      <c r="B20" s="375"/>
      <c r="C20" s="400" t="s">
        <v>392</v>
      </c>
      <c r="D20" s="375" t="s">
        <v>386</v>
      </c>
      <c r="E20" s="375" t="s">
        <v>387</v>
      </c>
      <c r="F20" s="376">
        <v>2197</v>
      </c>
      <c r="G20" s="376">
        <v>2197</v>
      </c>
      <c r="H20" s="397">
        <v>43899</v>
      </c>
      <c r="I20" s="397">
        <v>44052</v>
      </c>
      <c r="J20" s="397">
        <v>44083</v>
      </c>
      <c r="K20" s="375">
        <v>2172.7199999999998</v>
      </c>
      <c r="L20" s="376">
        <f t="shared" si="0"/>
        <v>24.2800000000002</v>
      </c>
      <c r="M20" s="397">
        <v>44284</v>
      </c>
      <c r="N20" s="375" t="s">
        <v>398</v>
      </c>
    </row>
    <row r="21" spans="1:15" ht="16.350000000000001" customHeight="1" x14ac:dyDescent="0.25">
      <c r="A21" s="381"/>
      <c r="B21" s="382"/>
      <c r="C21" s="382" t="s">
        <v>392</v>
      </c>
      <c r="D21" s="382" t="s">
        <v>388</v>
      </c>
      <c r="E21" s="382" t="s">
        <v>389</v>
      </c>
      <c r="F21" s="384">
        <v>780</v>
      </c>
      <c r="G21" s="384">
        <v>0</v>
      </c>
      <c r="H21" s="381"/>
      <c r="I21" s="381"/>
      <c r="J21" s="381"/>
      <c r="K21" s="382"/>
      <c r="L21" s="384">
        <f t="shared" si="0"/>
        <v>0</v>
      </c>
      <c r="M21" s="382"/>
      <c r="N21" s="382"/>
    </row>
    <row r="22" spans="1:15" x14ac:dyDescent="0.25">
      <c r="F22" s="385"/>
      <c r="L22" s="385">
        <f t="shared" si="0"/>
        <v>0</v>
      </c>
    </row>
    <row r="23" spans="1:15" ht="12.75" customHeight="1" thickBot="1" x14ac:dyDescent="0.3">
      <c r="A23" s="763" t="s">
        <v>119</v>
      </c>
      <c r="B23" s="764"/>
      <c r="C23" s="764"/>
      <c r="D23" s="764"/>
      <c r="E23" s="764"/>
      <c r="F23" s="765"/>
      <c r="G23" s="386">
        <f>SUM(G10:G22)</f>
        <v>10037</v>
      </c>
      <c r="H23" s="367"/>
      <c r="I23" s="368"/>
      <c r="J23" s="368"/>
      <c r="K23" s="369"/>
      <c r="L23" s="369"/>
      <c r="M23" s="368"/>
      <c r="O23" s="129"/>
    </row>
    <row r="24" spans="1:15" ht="14.85" customHeight="1" thickBot="1" x14ac:dyDescent="0.3">
      <c r="A24" s="769" t="s">
        <v>120</v>
      </c>
      <c r="B24" s="770"/>
      <c r="C24" s="770"/>
      <c r="D24" s="770"/>
      <c r="E24" s="770"/>
      <c r="F24" s="770"/>
      <c r="G24" s="387">
        <f>SUM(10000-G23)</f>
        <v>-37</v>
      </c>
      <c r="H24" s="367"/>
      <c r="I24" s="368"/>
      <c r="J24" s="368"/>
      <c r="K24" s="369"/>
      <c r="L24" s="369"/>
      <c r="M24" s="368"/>
      <c r="O24" s="129"/>
    </row>
  </sheetData>
  <mergeCells count="10">
    <mergeCell ref="A23:F23"/>
    <mergeCell ref="A24:F24"/>
    <mergeCell ref="A1:G1"/>
    <mergeCell ref="A2:G2"/>
    <mergeCell ref="A8:F8"/>
    <mergeCell ref="P4:P7"/>
    <mergeCell ref="D3:F3"/>
    <mergeCell ref="D4:F4"/>
    <mergeCell ref="D5:F5"/>
    <mergeCell ref="A6:F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14:C15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2"/>
  <sheetViews>
    <sheetView workbookViewId="0">
      <pane ySplit="9" topLeftCell="A10" activePane="bottomLeft" state="frozen"/>
      <selection pane="bottomLeft" activeCell="D14" sqref="D14"/>
    </sheetView>
  </sheetViews>
  <sheetFormatPr defaultRowHeight="13.2" x14ac:dyDescent="0.25"/>
  <cols>
    <col min="1" max="1" width="10.44140625" customWidth="1"/>
    <col min="2" max="2" width="4.44140625" customWidth="1"/>
    <col min="3" max="3" width="6.44140625" customWidth="1"/>
    <col min="4" max="4" width="21.44140625" customWidth="1"/>
    <col min="5" max="5" width="19.5546875" customWidth="1"/>
    <col min="6" max="6" width="11.44140625" bestFit="1" customWidth="1"/>
    <col min="7" max="7" width="11.5546875" customWidth="1"/>
    <col min="8" max="8" width="10.5546875" customWidth="1"/>
    <col min="9" max="9" width="10.44140625" customWidth="1"/>
    <col min="10" max="10" width="9.44140625" customWidth="1"/>
    <col min="11" max="11" width="9.5546875" bestFit="1" customWidth="1"/>
    <col min="12" max="13" width="10.5546875" bestFit="1" customWidth="1"/>
    <col min="14" max="14" width="18.44140625" hidden="1" customWidth="1"/>
  </cols>
  <sheetData>
    <row r="1" spans="1:16" ht="13.5" customHeight="1" thickBot="1" x14ac:dyDescent="0.3">
      <c r="A1" s="788" t="s">
        <v>324</v>
      </c>
      <c r="B1" s="789"/>
      <c r="C1" s="789"/>
      <c r="D1" s="789"/>
      <c r="E1" s="789"/>
      <c r="F1" s="789"/>
      <c r="G1" s="789"/>
      <c r="H1" s="518"/>
      <c r="I1" s="518"/>
      <c r="J1" s="518"/>
      <c r="K1" s="518"/>
      <c r="L1" s="518"/>
      <c r="M1" s="518"/>
      <c r="N1" s="518"/>
      <c r="P1" s="129"/>
    </row>
    <row r="2" spans="1:16" ht="13.5" customHeight="1" thickBot="1" x14ac:dyDescent="0.3">
      <c r="A2" s="790" t="s">
        <v>121</v>
      </c>
      <c r="B2" s="791"/>
      <c r="C2" s="791"/>
      <c r="D2" s="791"/>
      <c r="E2" s="791"/>
      <c r="F2" s="791"/>
      <c r="G2" s="791"/>
      <c r="H2" s="320"/>
      <c r="I2" s="320"/>
      <c r="J2" s="320"/>
      <c r="K2" s="320"/>
      <c r="L2" s="320"/>
      <c r="M2" s="320"/>
      <c r="N2" s="321"/>
      <c r="P2" s="129"/>
    </row>
    <row r="3" spans="1:16" ht="28.2" thickBot="1" x14ac:dyDescent="0.3">
      <c r="A3" s="116" t="s">
        <v>98</v>
      </c>
      <c r="B3" s="117" t="s">
        <v>323</v>
      </c>
      <c r="C3" s="116" t="s">
        <v>108</v>
      </c>
      <c r="D3" s="798" t="s">
        <v>2</v>
      </c>
      <c r="E3" s="799"/>
      <c r="F3" s="800"/>
      <c r="G3" s="314" t="s">
        <v>160</v>
      </c>
      <c r="H3" s="116" t="s">
        <v>111</v>
      </c>
      <c r="I3" s="117" t="s">
        <v>112</v>
      </c>
      <c r="J3" s="116" t="s">
        <v>113</v>
      </c>
      <c r="K3" s="117" t="s">
        <v>114</v>
      </c>
      <c r="L3" s="118" t="s">
        <v>147</v>
      </c>
      <c r="M3" s="116" t="s">
        <v>115</v>
      </c>
      <c r="N3" s="312" t="s">
        <v>116</v>
      </c>
      <c r="P3" s="213" t="s">
        <v>309</v>
      </c>
    </row>
    <row r="4" spans="1:16" ht="42.6" customHeight="1" thickBot="1" x14ac:dyDescent="0.3">
      <c r="A4" s="316" t="s">
        <v>181</v>
      </c>
      <c r="B4" s="322" t="s">
        <v>314</v>
      </c>
      <c r="C4" s="317" t="s">
        <v>329</v>
      </c>
      <c r="D4" s="801" t="s">
        <v>328</v>
      </c>
      <c r="E4" s="801"/>
      <c r="F4" s="801"/>
      <c r="G4" s="323">
        <v>11520</v>
      </c>
      <c r="H4" s="318">
        <v>43191</v>
      </c>
      <c r="I4" s="318"/>
      <c r="J4" s="318">
        <v>43555</v>
      </c>
      <c r="K4" s="319">
        <v>0</v>
      </c>
      <c r="L4" s="319">
        <f>SUM(G4-K4)</f>
        <v>11520</v>
      </c>
      <c r="M4" s="318"/>
      <c r="N4" s="318"/>
      <c r="P4" s="304" t="s">
        <v>310</v>
      </c>
    </row>
    <row r="5" spans="1:16" ht="50.1" customHeight="1" x14ac:dyDescent="0.25">
      <c r="A5" s="316" t="s">
        <v>181</v>
      </c>
      <c r="B5" s="322" t="s">
        <v>314</v>
      </c>
      <c r="C5" s="317" t="s">
        <v>329</v>
      </c>
      <c r="D5" s="801" t="s">
        <v>165</v>
      </c>
      <c r="E5" s="801"/>
      <c r="F5" s="801"/>
      <c r="G5" s="323">
        <v>5000</v>
      </c>
      <c r="H5" s="318">
        <v>43191</v>
      </c>
      <c r="I5" s="318"/>
      <c r="J5" s="318">
        <v>43555</v>
      </c>
      <c r="K5" s="319">
        <v>5000</v>
      </c>
      <c r="L5" s="319">
        <f>SUM(G5-K5)</f>
        <v>0</v>
      </c>
      <c r="M5" s="318">
        <v>43207</v>
      </c>
      <c r="N5" s="318" t="s">
        <v>335</v>
      </c>
      <c r="P5" s="291" t="s">
        <v>311</v>
      </c>
    </row>
    <row r="6" spans="1:16" ht="13.5" customHeight="1" thickBot="1" x14ac:dyDescent="0.3">
      <c r="A6" s="796" t="s">
        <v>228</v>
      </c>
      <c r="B6" s="797"/>
      <c r="C6" s="797"/>
      <c r="D6" s="797"/>
      <c r="E6" s="797"/>
      <c r="F6" s="797"/>
      <c r="G6" s="315">
        <f>SUM(G4:G5)</f>
        <v>16520</v>
      </c>
      <c r="H6" s="324"/>
      <c r="I6" s="165"/>
      <c r="J6" s="165"/>
      <c r="K6" s="165"/>
      <c r="L6" s="170"/>
      <c r="M6" s="170"/>
      <c r="N6" s="165"/>
    </row>
    <row r="7" spans="1:16" ht="14.4" thickBot="1" x14ac:dyDescent="0.3">
      <c r="A7" s="325"/>
      <c r="B7" s="326"/>
      <c r="C7" s="326"/>
      <c r="D7" s="326"/>
      <c r="E7" s="326"/>
      <c r="F7" s="326"/>
      <c r="G7" s="327"/>
      <c r="H7" s="327"/>
      <c r="I7" s="259"/>
      <c r="J7" s="259"/>
      <c r="K7" s="259"/>
      <c r="L7" s="261"/>
      <c r="M7" s="170"/>
      <c r="N7" s="165"/>
    </row>
    <row r="8" spans="1:16" ht="13.5" customHeight="1" thickBot="1" x14ac:dyDescent="0.3">
      <c r="A8" s="790" t="s">
        <v>122</v>
      </c>
      <c r="B8" s="791"/>
      <c r="C8" s="791"/>
      <c r="D8" s="791"/>
      <c r="E8" s="791"/>
      <c r="F8" s="791"/>
      <c r="G8" s="791"/>
      <c r="H8" s="320"/>
      <c r="I8" s="320"/>
      <c r="J8" s="320"/>
      <c r="K8" s="320"/>
      <c r="L8" s="320"/>
      <c r="M8" s="320"/>
      <c r="N8" s="321"/>
      <c r="P8" s="129"/>
    </row>
    <row r="9" spans="1:16" ht="28.2" thickBot="1" x14ac:dyDescent="0.3">
      <c r="A9" s="116" t="s">
        <v>325</v>
      </c>
      <c r="B9" s="117" t="s">
        <v>323</v>
      </c>
      <c r="C9" s="116" t="s">
        <v>108</v>
      </c>
      <c r="D9" s="117" t="s">
        <v>281</v>
      </c>
      <c r="E9" s="116" t="s">
        <v>140</v>
      </c>
      <c r="F9" s="116" t="s">
        <v>315</v>
      </c>
      <c r="G9" s="117" t="s">
        <v>110</v>
      </c>
      <c r="H9" s="116" t="s">
        <v>111</v>
      </c>
      <c r="I9" s="117" t="s">
        <v>112</v>
      </c>
      <c r="J9" s="116" t="s">
        <v>113</v>
      </c>
      <c r="K9" s="117" t="s">
        <v>114</v>
      </c>
      <c r="L9" s="118" t="s">
        <v>147</v>
      </c>
      <c r="M9" s="116" t="s">
        <v>115</v>
      </c>
      <c r="N9" s="312" t="s">
        <v>116</v>
      </c>
    </row>
    <row r="10" spans="1:16" ht="13.8" x14ac:dyDescent="0.25">
      <c r="A10" s="351">
        <v>43230</v>
      </c>
      <c r="B10" s="352"/>
      <c r="C10" s="353"/>
      <c r="D10" s="352" t="s">
        <v>316</v>
      </c>
      <c r="E10" s="352" t="s">
        <v>317</v>
      </c>
      <c r="F10" s="354">
        <v>1000</v>
      </c>
      <c r="G10" s="354">
        <v>1000</v>
      </c>
      <c r="H10" s="341">
        <v>43234</v>
      </c>
      <c r="I10" s="341">
        <v>43382</v>
      </c>
      <c r="J10" s="341">
        <v>43413</v>
      </c>
      <c r="K10" s="355">
        <v>1000</v>
      </c>
      <c r="L10" s="355">
        <f t="shared" ref="L10:L26" si="0">G10-K10</f>
        <v>0</v>
      </c>
      <c r="M10" s="341">
        <v>43322</v>
      </c>
      <c r="N10" s="356"/>
    </row>
    <row r="11" spans="1:16" ht="13.8" x14ac:dyDescent="0.25">
      <c r="A11" s="339">
        <v>43230</v>
      </c>
      <c r="B11" s="316"/>
      <c r="C11" s="317"/>
      <c r="D11" s="316" t="s">
        <v>318</v>
      </c>
      <c r="E11" s="316" t="s">
        <v>319</v>
      </c>
      <c r="F11" s="340">
        <v>1800</v>
      </c>
      <c r="G11" s="340">
        <v>500</v>
      </c>
      <c r="H11" s="341">
        <v>43234</v>
      </c>
      <c r="I11" s="341">
        <v>43382</v>
      </c>
      <c r="J11" s="341">
        <v>43413</v>
      </c>
      <c r="K11" s="319">
        <v>500</v>
      </c>
      <c r="L11" s="355">
        <f t="shared" si="0"/>
        <v>0</v>
      </c>
      <c r="M11" s="318">
        <v>43356</v>
      </c>
      <c r="N11" s="356"/>
    </row>
    <row r="12" spans="1:16" ht="69" hidden="1" x14ac:dyDescent="0.25">
      <c r="A12" s="328">
        <v>43230</v>
      </c>
      <c r="B12" s="329"/>
      <c r="C12" s="330"/>
      <c r="D12" s="329" t="s">
        <v>235</v>
      </c>
      <c r="E12" s="329" t="s">
        <v>320</v>
      </c>
      <c r="F12" s="331">
        <v>5000</v>
      </c>
      <c r="G12" s="331">
        <v>0</v>
      </c>
      <c r="H12" s="332">
        <v>43234</v>
      </c>
      <c r="I12" s="335">
        <v>43382</v>
      </c>
      <c r="J12" s="335">
        <v>43413</v>
      </c>
      <c r="K12" s="334"/>
      <c r="L12" s="336">
        <f t="shared" si="0"/>
        <v>0</v>
      </c>
      <c r="M12" s="333"/>
      <c r="N12" s="337" t="s">
        <v>334</v>
      </c>
    </row>
    <row r="13" spans="1:16" ht="27.6" x14ac:dyDescent="0.25">
      <c r="A13" s="339">
        <v>43230</v>
      </c>
      <c r="B13" s="316"/>
      <c r="C13" s="317"/>
      <c r="D13" s="316" t="s">
        <v>321</v>
      </c>
      <c r="E13" s="316" t="s">
        <v>322</v>
      </c>
      <c r="F13" s="340">
        <v>500</v>
      </c>
      <c r="G13" s="340">
        <v>250</v>
      </c>
      <c r="H13" s="341">
        <v>43234</v>
      </c>
      <c r="I13" s="341" t="s">
        <v>333</v>
      </c>
      <c r="J13" s="341"/>
      <c r="K13" s="319">
        <v>250</v>
      </c>
      <c r="L13" s="355">
        <f t="shared" si="0"/>
        <v>0</v>
      </c>
      <c r="M13" s="318">
        <v>43383</v>
      </c>
      <c r="N13" s="342"/>
    </row>
    <row r="14" spans="1:16" ht="13.8" x14ac:dyDescent="0.25">
      <c r="A14" s="339">
        <v>43230</v>
      </c>
      <c r="B14" s="316"/>
      <c r="C14" s="317"/>
      <c r="D14" s="316" t="s">
        <v>190</v>
      </c>
      <c r="E14" s="316" t="s">
        <v>219</v>
      </c>
      <c r="F14" s="340">
        <v>1200</v>
      </c>
      <c r="G14" s="340">
        <v>1200</v>
      </c>
      <c r="H14" s="341">
        <v>43234</v>
      </c>
      <c r="I14" s="341">
        <v>43382</v>
      </c>
      <c r="J14" s="341">
        <v>43413</v>
      </c>
      <c r="K14" s="319">
        <v>1200</v>
      </c>
      <c r="L14" s="319">
        <f t="shared" si="0"/>
        <v>0</v>
      </c>
      <c r="M14" s="318">
        <v>43322</v>
      </c>
      <c r="N14" s="342"/>
    </row>
    <row r="15" spans="1:16" ht="13.8" x14ac:dyDescent="0.25">
      <c r="A15" s="339">
        <v>43286</v>
      </c>
      <c r="B15" s="316"/>
      <c r="C15" s="317"/>
      <c r="D15" s="316" t="s">
        <v>326</v>
      </c>
      <c r="E15" s="316" t="s">
        <v>327</v>
      </c>
      <c r="F15" s="340">
        <v>300</v>
      </c>
      <c r="G15" s="340">
        <v>300</v>
      </c>
      <c r="H15" s="341">
        <v>43286</v>
      </c>
      <c r="I15" s="341">
        <v>43438</v>
      </c>
      <c r="J15" s="341">
        <v>43469</v>
      </c>
      <c r="K15" s="319">
        <v>300</v>
      </c>
      <c r="L15" s="319">
        <f t="shared" si="0"/>
        <v>0</v>
      </c>
      <c r="M15" s="318">
        <v>43300</v>
      </c>
      <c r="N15" s="342"/>
    </row>
    <row r="16" spans="1:16" ht="27.6" hidden="1" x14ac:dyDescent="0.25">
      <c r="A16" s="343">
        <v>43286</v>
      </c>
      <c r="B16" s="344"/>
      <c r="C16" s="345"/>
      <c r="D16" s="344" t="s">
        <v>336</v>
      </c>
      <c r="E16" s="344" t="s">
        <v>337</v>
      </c>
      <c r="F16" s="346">
        <v>1875</v>
      </c>
      <c r="G16" s="346"/>
      <c r="H16" s="333"/>
      <c r="I16" s="333"/>
      <c r="J16" s="333"/>
      <c r="K16" s="347"/>
      <c r="L16" s="347">
        <f t="shared" si="0"/>
        <v>0</v>
      </c>
      <c r="M16" s="348"/>
      <c r="N16" s="349" t="s">
        <v>338</v>
      </c>
    </row>
    <row r="17" spans="1:16" ht="13.8" hidden="1" x14ac:dyDescent="0.25">
      <c r="A17" s="343">
        <v>43349</v>
      </c>
      <c r="B17" s="344"/>
      <c r="C17" s="345"/>
      <c r="D17" s="344" t="s">
        <v>339</v>
      </c>
      <c r="E17" s="344" t="s">
        <v>340</v>
      </c>
      <c r="F17" s="346">
        <v>0</v>
      </c>
      <c r="G17" s="346"/>
      <c r="H17" s="333"/>
      <c r="I17" s="333"/>
      <c r="J17" s="333"/>
      <c r="K17" s="347"/>
      <c r="L17" s="347">
        <f t="shared" si="0"/>
        <v>0</v>
      </c>
      <c r="M17" s="348"/>
      <c r="N17" s="349" t="s">
        <v>341</v>
      </c>
    </row>
    <row r="18" spans="1:16" ht="13.8" hidden="1" x14ac:dyDescent="0.25">
      <c r="A18" s="343">
        <v>43349</v>
      </c>
      <c r="B18" s="344"/>
      <c r="C18" s="345"/>
      <c r="D18" s="344" t="s">
        <v>342</v>
      </c>
      <c r="E18" s="344" t="s">
        <v>343</v>
      </c>
      <c r="F18" s="346">
        <v>280</v>
      </c>
      <c r="G18" s="346"/>
      <c r="H18" s="333"/>
      <c r="I18" s="333"/>
      <c r="J18" s="333"/>
      <c r="K18" s="347"/>
      <c r="L18" s="347">
        <f t="shared" si="0"/>
        <v>0</v>
      </c>
      <c r="M18" s="348"/>
      <c r="N18" s="349" t="s">
        <v>341</v>
      </c>
    </row>
    <row r="19" spans="1:16" ht="13.8" x14ac:dyDescent="0.25">
      <c r="A19" s="339">
        <v>43257</v>
      </c>
      <c r="B19" s="316"/>
      <c r="C19" s="317"/>
      <c r="D19" s="316" t="s">
        <v>277</v>
      </c>
      <c r="E19" s="316" t="s">
        <v>344</v>
      </c>
      <c r="F19" s="340">
        <v>1818</v>
      </c>
      <c r="G19" s="340">
        <v>500</v>
      </c>
      <c r="H19" s="341"/>
      <c r="I19" s="341"/>
      <c r="J19" s="341"/>
      <c r="K19" s="319">
        <v>50</v>
      </c>
      <c r="L19" s="319">
        <f t="shared" si="0"/>
        <v>450</v>
      </c>
      <c r="M19" s="318">
        <v>43412</v>
      </c>
      <c r="N19" s="356"/>
    </row>
    <row r="20" spans="1:16" ht="14.4" thickBot="1" x14ac:dyDescent="0.3">
      <c r="A20" s="357">
        <v>43110</v>
      </c>
      <c r="B20" s="358" t="s">
        <v>356</v>
      </c>
      <c r="C20" s="359" t="s">
        <v>357</v>
      </c>
      <c r="D20" s="358" t="s">
        <v>288</v>
      </c>
      <c r="E20" s="358" t="s">
        <v>358</v>
      </c>
      <c r="F20" s="360">
        <v>2058</v>
      </c>
      <c r="G20" s="360">
        <v>500</v>
      </c>
      <c r="H20" s="361">
        <v>39823</v>
      </c>
      <c r="I20" s="361"/>
      <c r="J20" s="361">
        <v>43625</v>
      </c>
      <c r="K20" s="362">
        <v>500</v>
      </c>
      <c r="L20" s="362">
        <f t="shared" si="0"/>
        <v>0</v>
      </c>
      <c r="M20" s="361">
        <v>43509</v>
      </c>
      <c r="N20" s="363"/>
    </row>
    <row r="21" spans="1:16" ht="42" thickBot="1" x14ac:dyDescent="0.3">
      <c r="A21" s="357">
        <v>43110</v>
      </c>
      <c r="B21" s="358" t="s">
        <v>356</v>
      </c>
      <c r="C21" s="359" t="s">
        <v>357</v>
      </c>
      <c r="D21" s="358" t="s">
        <v>346</v>
      </c>
      <c r="E21" s="358" t="s">
        <v>345</v>
      </c>
      <c r="F21" s="360">
        <v>2500</v>
      </c>
      <c r="G21" s="360">
        <v>1250</v>
      </c>
      <c r="H21" s="361">
        <v>39823</v>
      </c>
      <c r="I21" s="361"/>
      <c r="J21" s="366">
        <v>43738</v>
      </c>
      <c r="K21" s="362">
        <v>1250</v>
      </c>
      <c r="L21" s="362">
        <f t="shared" si="0"/>
        <v>0</v>
      </c>
      <c r="M21" s="361">
        <v>43714</v>
      </c>
      <c r="N21" s="363" t="s">
        <v>354</v>
      </c>
    </row>
    <row r="22" spans="1:16" s="364" customFormat="1" ht="14.4" thickBot="1" x14ac:dyDescent="0.3">
      <c r="A22" s="357">
        <v>43110</v>
      </c>
      <c r="B22" s="358" t="s">
        <v>356</v>
      </c>
      <c r="C22" s="359" t="s">
        <v>357</v>
      </c>
      <c r="D22" s="358" t="s">
        <v>305</v>
      </c>
      <c r="E22" s="358" t="s">
        <v>347</v>
      </c>
      <c r="F22" s="360">
        <v>220</v>
      </c>
      <c r="G22" s="360">
        <v>220</v>
      </c>
      <c r="H22" s="361">
        <v>39823</v>
      </c>
      <c r="I22" s="361"/>
      <c r="J22" s="361">
        <v>43625</v>
      </c>
      <c r="K22" s="362">
        <v>220</v>
      </c>
      <c r="L22" s="362">
        <f t="shared" si="0"/>
        <v>0</v>
      </c>
      <c r="M22" s="361"/>
      <c r="N22" s="363"/>
    </row>
    <row r="23" spans="1:16" ht="14.4" hidden="1" thickBot="1" x14ac:dyDescent="0.3">
      <c r="A23" s="365">
        <v>43545</v>
      </c>
      <c r="B23" s="365" t="s">
        <v>350</v>
      </c>
      <c r="C23" s="365" t="s">
        <v>359</v>
      </c>
      <c r="D23" s="365" t="s">
        <v>326</v>
      </c>
      <c r="E23" s="365" t="s">
        <v>349</v>
      </c>
      <c r="F23" s="360">
        <v>500</v>
      </c>
      <c r="G23" s="365" t="s">
        <v>360</v>
      </c>
      <c r="H23" s="365"/>
      <c r="I23" s="365"/>
      <c r="J23" s="365"/>
      <c r="K23" s="365"/>
      <c r="L23" s="365"/>
      <c r="M23" s="365"/>
      <c r="N23" s="365"/>
    </row>
    <row r="24" spans="1:16" ht="13.8" x14ac:dyDescent="0.25">
      <c r="A24" s="318">
        <v>43545</v>
      </c>
      <c r="B24" s="316" t="s">
        <v>350</v>
      </c>
      <c r="C24" s="317" t="s">
        <v>359</v>
      </c>
      <c r="D24" s="316" t="s">
        <v>307</v>
      </c>
      <c r="E24" s="316" t="s">
        <v>351</v>
      </c>
      <c r="F24" s="340">
        <v>1000</v>
      </c>
      <c r="G24" s="340">
        <v>2480</v>
      </c>
      <c r="H24" s="318">
        <v>43546</v>
      </c>
      <c r="I24" s="318">
        <v>43637</v>
      </c>
      <c r="J24" s="318">
        <v>43729</v>
      </c>
      <c r="K24" s="319">
        <v>2480</v>
      </c>
      <c r="L24" s="319">
        <f t="shared" si="0"/>
        <v>0</v>
      </c>
      <c r="M24" s="318">
        <v>43705</v>
      </c>
      <c r="N24" s="316"/>
    </row>
    <row r="25" spans="1:16" s="364" customFormat="1" ht="55.2" x14ac:dyDescent="0.25">
      <c r="A25" s="318">
        <v>43545</v>
      </c>
      <c r="B25" s="316" t="s">
        <v>314</v>
      </c>
      <c r="C25" s="317" t="s">
        <v>359</v>
      </c>
      <c r="D25" s="316" t="s">
        <v>355</v>
      </c>
      <c r="E25" s="316" t="s">
        <v>353</v>
      </c>
      <c r="F25" s="340">
        <v>300</v>
      </c>
      <c r="G25" s="340">
        <v>300</v>
      </c>
      <c r="H25" s="318">
        <v>43546</v>
      </c>
      <c r="I25" s="318">
        <v>43637</v>
      </c>
      <c r="J25" s="318">
        <v>43729</v>
      </c>
      <c r="K25" s="319">
        <v>300</v>
      </c>
      <c r="L25" s="319">
        <f t="shared" si="0"/>
        <v>0</v>
      </c>
      <c r="M25" s="318">
        <v>43630</v>
      </c>
      <c r="N25" s="316"/>
    </row>
    <row r="26" spans="1:16" ht="13.8" x14ac:dyDescent="0.25">
      <c r="A26" s="318">
        <v>43545</v>
      </c>
      <c r="B26" s="318" t="s">
        <v>350</v>
      </c>
      <c r="C26" s="318" t="s">
        <v>359</v>
      </c>
      <c r="D26" s="318" t="s">
        <v>235</v>
      </c>
      <c r="E26" s="318" t="s">
        <v>352</v>
      </c>
      <c r="F26" s="318"/>
      <c r="G26" s="340">
        <v>1500</v>
      </c>
      <c r="H26" s="318">
        <v>43546</v>
      </c>
      <c r="I26" s="318">
        <v>43637</v>
      </c>
      <c r="J26" s="318">
        <v>43729</v>
      </c>
      <c r="K26" s="318">
        <v>1500</v>
      </c>
      <c r="L26" s="319">
        <f t="shared" si="0"/>
        <v>0</v>
      </c>
      <c r="M26" s="318">
        <v>43665</v>
      </c>
      <c r="N26" s="318"/>
    </row>
    <row r="27" spans="1:16" ht="14.1" customHeight="1" x14ac:dyDescent="0.25">
      <c r="A27" s="792" t="s">
        <v>119</v>
      </c>
      <c r="B27" s="793"/>
      <c r="C27" s="793"/>
      <c r="D27" s="793"/>
      <c r="E27" s="793"/>
      <c r="F27" s="793"/>
      <c r="G27" s="173">
        <f>SUM(G10:G26)</f>
        <v>10000</v>
      </c>
      <c r="I27" s="174"/>
      <c r="J27" s="165"/>
      <c r="K27" s="165"/>
      <c r="L27" s="175"/>
      <c r="M27" s="175"/>
      <c r="N27" s="165"/>
      <c r="P27" s="129"/>
    </row>
    <row r="28" spans="1:16" ht="14.85" customHeight="1" thickBot="1" x14ac:dyDescent="0.3">
      <c r="A28" s="794" t="s">
        <v>120</v>
      </c>
      <c r="B28" s="795"/>
      <c r="C28" s="795"/>
      <c r="D28" s="795"/>
      <c r="E28" s="795"/>
      <c r="F28" s="795"/>
      <c r="G28" s="152">
        <f>SUM(10000-G27)</f>
        <v>0</v>
      </c>
      <c r="I28" s="174"/>
      <c r="J28" s="165"/>
      <c r="K28" s="165"/>
      <c r="L28" s="175"/>
      <c r="M28" s="175"/>
      <c r="N28" s="165"/>
      <c r="P28" s="129"/>
    </row>
    <row r="32" spans="1:16" ht="13.8" x14ac:dyDescent="0.25">
      <c r="O32" s="318"/>
    </row>
  </sheetData>
  <mergeCells count="9">
    <mergeCell ref="A1:G1"/>
    <mergeCell ref="A2:G2"/>
    <mergeCell ref="A8:G8"/>
    <mergeCell ref="A27:F27"/>
    <mergeCell ref="A28:F28"/>
    <mergeCell ref="A6:F6"/>
    <mergeCell ref="D3:F3"/>
    <mergeCell ref="D4:F4"/>
    <mergeCell ref="D5:F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48"/>
  <sheetViews>
    <sheetView topLeftCell="C1" zoomScale="70" zoomScaleNormal="70" zoomScalePageLayoutView="60" workbookViewId="0">
      <pane ySplit="9" topLeftCell="A10" activePane="bottomLeft" state="frozen"/>
      <selection pane="bottomLeft" activeCell="F23" sqref="F23"/>
    </sheetView>
  </sheetViews>
  <sheetFormatPr defaultColWidth="9.44140625" defaultRowHeight="13.8" x14ac:dyDescent="0.25"/>
  <cols>
    <col min="1" max="1" width="9.44140625" style="129" bestFit="1" customWidth="1"/>
    <col min="2" max="2" width="15.5546875" style="129" customWidth="1"/>
    <col min="3" max="3" width="14.5546875" style="129" customWidth="1"/>
    <col min="4" max="4" width="16.5546875" style="129" customWidth="1"/>
    <col min="5" max="5" width="13" style="129" customWidth="1"/>
    <col min="6" max="6" width="23" style="129" customWidth="1"/>
    <col min="7" max="7" width="36.44140625" style="129" customWidth="1"/>
    <col min="8" max="8" width="14" style="129" customWidth="1"/>
    <col min="9" max="9" width="18.44140625" style="129" bestFit="1" customWidth="1"/>
    <col min="10" max="10" width="12.44140625" style="129" bestFit="1" customWidth="1"/>
    <col min="11" max="11" width="11.44140625" style="129" customWidth="1"/>
    <col min="12" max="12" width="10.5546875" style="129" customWidth="1"/>
    <col min="13" max="13" width="11.44140625" style="129" customWidth="1"/>
    <col min="14" max="14" width="13.44140625" style="169" bestFit="1" customWidth="1"/>
    <col min="15" max="15" width="10.5546875" style="129" customWidth="1"/>
    <col min="16" max="16" width="11.5546875" style="129" customWidth="1"/>
    <col min="17" max="17" width="7.5546875" style="129" customWidth="1"/>
    <col min="18" max="18" width="18.5546875" style="129" customWidth="1"/>
    <col min="19" max="16384" width="9.44140625" style="129"/>
  </cols>
  <sheetData>
    <row r="1" spans="1:18" ht="43.5" customHeight="1" thickBot="1" x14ac:dyDescent="0.3">
      <c r="A1" s="807" t="s">
        <v>260</v>
      </c>
      <c r="B1" s="808"/>
      <c r="C1" s="808"/>
      <c r="D1" s="808"/>
      <c r="E1" s="808"/>
      <c r="F1" s="808"/>
      <c r="G1" s="808"/>
      <c r="H1" s="808"/>
      <c r="I1" s="808"/>
      <c r="J1" s="808"/>
      <c r="K1" s="808"/>
      <c r="L1" s="808"/>
      <c r="M1" s="808"/>
      <c r="N1" s="808"/>
      <c r="O1" s="808"/>
      <c r="P1" s="808"/>
      <c r="Q1" s="809"/>
    </row>
    <row r="2" spans="1:18" ht="26.25" customHeight="1" thickBot="1" x14ac:dyDescent="0.3">
      <c r="A2" s="798" t="s">
        <v>121</v>
      </c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800"/>
    </row>
    <row r="3" spans="1:18" s="119" customFormat="1" ht="28.2" thickBot="1" x14ac:dyDescent="0.3">
      <c r="A3" s="116" t="s">
        <v>98</v>
      </c>
      <c r="B3" s="117" t="s">
        <v>240</v>
      </c>
      <c r="C3" s="116" t="s">
        <v>106</v>
      </c>
      <c r="D3" s="117" t="s">
        <v>107</v>
      </c>
      <c r="E3" s="116" t="s">
        <v>108</v>
      </c>
      <c r="F3" s="798" t="s">
        <v>2</v>
      </c>
      <c r="G3" s="810"/>
      <c r="H3" s="798" t="s">
        <v>160</v>
      </c>
      <c r="I3" s="810"/>
      <c r="J3" s="116" t="s">
        <v>111</v>
      </c>
      <c r="K3" s="117" t="s">
        <v>112</v>
      </c>
      <c r="L3" s="116" t="s">
        <v>113</v>
      </c>
      <c r="M3" s="117" t="s">
        <v>114</v>
      </c>
      <c r="N3" s="118" t="s">
        <v>147</v>
      </c>
      <c r="O3" s="116" t="s">
        <v>115</v>
      </c>
      <c r="P3" s="117" t="s">
        <v>116</v>
      </c>
      <c r="Q3" s="116" t="s">
        <v>118</v>
      </c>
    </row>
    <row r="4" spans="1:18" ht="26.25" customHeight="1" thickBot="1" x14ac:dyDescent="0.3">
      <c r="A4" s="120" t="s">
        <v>181</v>
      </c>
      <c r="B4" s="211">
        <v>41949</v>
      </c>
      <c r="C4" s="133">
        <v>41963</v>
      </c>
      <c r="D4" s="134" t="s">
        <v>155</v>
      </c>
      <c r="E4" s="135" t="s">
        <v>199</v>
      </c>
      <c r="F4" s="811" t="s">
        <v>180</v>
      </c>
      <c r="G4" s="812"/>
      <c r="H4" s="813">
        <v>10000</v>
      </c>
      <c r="I4" s="812"/>
      <c r="J4" s="133">
        <v>42826</v>
      </c>
      <c r="K4" s="211"/>
      <c r="L4" s="133">
        <v>43190</v>
      </c>
      <c r="M4" s="212">
        <v>10000</v>
      </c>
      <c r="N4" s="137">
        <f>SUM(H4-M4)</f>
        <v>0</v>
      </c>
      <c r="O4" s="133">
        <v>42993</v>
      </c>
      <c r="P4" s="213"/>
      <c r="Q4" s="120" t="s">
        <v>276</v>
      </c>
      <c r="R4" s="213" t="s">
        <v>309</v>
      </c>
    </row>
    <row r="5" spans="1:18" ht="26.25" customHeight="1" thickBot="1" x14ac:dyDescent="0.3">
      <c r="A5" s="187" t="s">
        <v>181</v>
      </c>
      <c r="B5" s="188"/>
      <c r="C5" s="189">
        <v>42754</v>
      </c>
      <c r="D5" s="299" t="s">
        <v>155</v>
      </c>
      <c r="E5" s="300" t="s">
        <v>261</v>
      </c>
      <c r="F5" s="802" t="s">
        <v>165</v>
      </c>
      <c r="G5" s="803"/>
      <c r="H5" s="804">
        <v>5000</v>
      </c>
      <c r="I5" s="803"/>
      <c r="J5" s="189">
        <v>42461</v>
      </c>
      <c r="K5" s="188"/>
      <c r="L5" s="189">
        <v>42825</v>
      </c>
      <c r="M5" s="192">
        <v>5000</v>
      </c>
      <c r="N5" s="301">
        <f>SUM(H5-M5)</f>
        <v>0</v>
      </c>
      <c r="O5" s="189">
        <v>43038</v>
      </c>
      <c r="P5" s="193"/>
      <c r="Q5" s="302" t="s">
        <v>276</v>
      </c>
      <c r="R5" s="304" t="s">
        <v>310</v>
      </c>
    </row>
    <row r="6" spans="1:18" ht="26.25" customHeight="1" thickBot="1" x14ac:dyDescent="0.3">
      <c r="A6" s="796" t="s">
        <v>228</v>
      </c>
      <c r="B6" s="797"/>
      <c r="C6" s="797"/>
      <c r="D6" s="797"/>
      <c r="E6" s="797"/>
      <c r="F6" s="797"/>
      <c r="G6" s="797"/>
      <c r="H6" s="805">
        <f>SUM(H4:I5)</f>
        <v>15000</v>
      </c>
      <c r="I6" s="806"/>
      <c r="J6" s="259"/>
      <c r="K6" s="259"/>
      <c r="L6" s="259"/>
      <c r="M6" s="261"/>
      <c r="N6" s="170"/>
      <c r="O6" s="259"/>
      <c r="P6" s="260"/>
      <c r="Q6" s="262"/>
      <c r="R6" s="291" t="s">
        <v>311</v>
      </c>
    </row>
    <row r="7" spans="1:18" ht="26.25" customHeight="1" thickBot="1" x14ac:dyDescent="0.3">
      <c r="A7" s="798" t="s">
        <v>122</v>
      </c>
      <c r="B7" s="799"/>
      <c r="C7" s="799"/>
      <c r="D7" s="799"/>
      <c r="E7" s="799"/>
      <c r="F7" s="799"/>
      <c r="G7" s="799"/>
      <c r="H7" s="799"/>
      <c r="I7" s="799"/>
      <c r="J7" s="799"/>
      <c r="K7" s="799"/>
      <c r="L7" s="799"/>
      <c r="M7" s="799"/>
      <c r="N7" s="799"/>
      <c r="O7" s="799"/>
      <c r="P7" s="799"/>
      <c r="Q7" s="800"/>
    </row>
    <row r="8" spans="1:18" ht="26.25" customHeight="1" thickBot="1" x14ac:dyDescent="0.3">
      <c r="A8" s="147"/>
      <c r="B8" s="148"/>
      <c r="C8" s="149"/>
      <c r="D8" s="150"/>
      <c r="E8" s="151"/>
      <c r="F8" s="814" t="s">
        <v>123</v>
      </c>
      <c r="G8" s="815"/>
      <c r="H8" s="816"/>
      <c r="I8" s="152">
        <v>10000</v>
      </c>
      <c r="J8" s="817"/>
      <c r="K8" s="818"/>
      <c r="L8" s="818"/>
      <c r="M8" s="818"/>
      <c r="N8" s="818"/>
      <c r="O8" s="818"/>
      <c r="P8" s="818"/>
      <c r="Q8" s="819"/>
    </row>
    <row r="9" spans="1:18" s="119" customFormat="1" ht="28.2" thickBot="1" x14ac:dyDescent="0.3">
      <c r="A9" s="125" t="s">
        <v>98</v>
      </c>
      <c r="B9" s="124" t="s">
        <v>240</v>
      </c>
      <c r="C9" s="125" t="s">
        <v>106</v>
      </c>
      <c r="D9" s="124" t="s">
        <v>107</v>
      </c>
      <c r="E9" s="125" t="s">
        <v>108</v>
      </c>
      <c r="F9" s="124" t="s">
        <v>281</v>
      </c>
      <c r="G9" s="125" t="s">
        <v>140</v>
      </c>
      <c r="H9" s="125" t="s">
        <v>109</v>
      </c>
      <c r="I9" s="124" t="s">
        <v>110</v>
      </c>
      <c r="J9" s="125" t="s">
        <v>111</v>
      </c>
      <c r="K9" s="124" t="s">
        <v>112</v>
      </c>
      <c r="L9" s="125" t="s">
        <v>113</v>
      </c>
      <c r="M9" s="124" t="s">
        <v>114</v>
      </c>
      <c r="N9" s="126" t="s">
        <v>147</v>
      </c>
      <c r="O9" s="125" t="s">
        <v>115</v>
      </c>
      <c r="P9" s="124" t="s">
        <v>116</v>
      </c>
      <c r="Q9" s="125" t="s">
        <v>118</v>
      </c>
    </row>
    <row r="10" spans="1:18" ht="33.75" customHeight="1" thickBot="1" x14ac:dyDescent="0.3">
      <c r="A10" s="219" t="s">
        <v>184</v>
      </c>
      <c r="B10" s="202">
        <v>42866</v>
      </c>
      <c r="C10" s="203">
        <v>42873</v>
      </c>
      <c r="D10" s="204" t="s">
        <v>271</v>
      </c>
      <c r="E10" s="182"/>
      <c r="F10" s="204" t="s">
        <v>30</v>
      </c>
      <c r="G10" s="186" t="s">
        <v>272</v>
      </c>
      <c r="H10" s="205">
        <v>1500</v>
      </c>
      <c r="I10" s="206">
        <v>1000</v>
      </c>
      <c r="J10" s="203">
        <v>42873</v>
      </c>
      <c r="K10" s="202">
        <f>J10+90</f>
        <v>42963</v>
      </c>
      <c r="L10" s="203">
        <v>43056</v>
      </c>
      <c r="M10" s="207">
        <v>700</v>
      </c>
      <c r="N10" s="184">
        <f t="shared" ref="N10:N24" si="0">SUM(I10-M10)</f>
        <v>300</v>
      </c>
      <c r="O10" s="203">
        <v>43007</v>
      </c>
      <c r="P10" s="204" t="s">
        <v>304</v>
      </c>
      <c r="Q10" s="186" t="s">
        <v>276</v>
      </c>
    </row>
    <row r="11" spans="1:18" ht="33.75" customHeight="1" thickBot="1" x14ac:dyDescent="0.3">
      <c r="A11" s="194" t="s">
        <v>184</v>
      </c>
      <c r="B11" s="202">
        <v>42866</v>
      </c>
      <c r="C11" s="203">
        <v>42873</v>
      </c>
      <c r="D11" s="204" t="s">
        <v>271</v>
      </c>
      <c r="E11" s="182"/>
      <c r="F11" s="204" t="s">
        <v>273</v>
      </c>
      <c r="G11" s="186" t="s">
        <v>274</v>
      </c>
      <c r="H11" s="205">
        <v>950</v>
      </c>
      <c r="I11" s="206">
        <v>500</v>
      </c>
      <c r="J11" s="203">
        <v>42873</v>
      </c>
      <c r="K11" s="202">
        <f>J11+90</f>
        <v>42963</v>
      </c>
      <c r="L11" s="203">
        <v>43056</v>
      </c>
      <c r="M11" s="207">
        <v>500</v>
      </c>
      <c r="N11" s="184">
        <f t="shared" si="0"/>
        <v>0</v>
      </c>
      <c r="O11" s="203">
        <v>43053</v>
      </c>
      <c r="P11" s="204"/>
      <c r="Q11" s="186" t="s">
        <v>276</v>
      </c>
    </row>
    <row r="12" spans="1:18" ht="33.75" customHeight="1" thickBot="1" x14ac:dyDescent="0.3">
      <c r="A12" s="144" t="s">
        <v>184</v>
      </c>
      <c r="B12" s="202">
        <v>42866</v>
      </c>
      <c r="C12" s="203">
        <v>42873</v>
      </c>
      <c r="D12" s="204" t="s">
        <v>271</v>
      </c>
      <c r="E12" s="182"/>
      <c r="F12" s="204" t="s">
        <v>29</v>
      </c>
      <c r="G12" s="186" t="s">
        <v>275</v>
      </c>
      <c r="H12" s="205">
        <v>500</v>
      </c>
      <c r="I12" s="206">
        <v>500</v>
      </c>
      <c r="J12" s="203">
        <v>42873</v>
      </c>
      <c r="K12" s="202">
        <f>J12+90</f>
        <v>42963</v>
      </c>
      <c r="L12" s="203">
        <v>43056</v>
      </c>
      <c r="M12" s="207">
        <v>500</v>
      </c>
      <c r="N12" s="184">
        <f t="shared" si="0"/>
        <v>0</v>
      </c>
      <c r="O12" s="203">
        <v>42980</v>
      </c>
      <c r="P12" s="204"/>
      <c r="Q12" s="186" t="s">
        <v>276</v>
      </c>
    </row>
    <row r="13" spans="1:18" ht="33.75" customHeight="1" thickBot="1" x14ac:dyDescent="0.3">
      <c r="A13" s="144" t="s">
        <v>184</v>
      </c>
      <c r="B13" s="202">
        <v>42985</v>
      </c>
      <c r="C13" s="203">
        <v>43006</v>
      </c>
      <c r="D13" s="204" t="s">
        <v>271</v>
      </c>
      <c r="E13" s="182"/>
      <c r="F13" s="204" t="s">
        <v>277</v>
      </c>
      <c r="G13" s="186" t="s">
        <v>278</v>
      </c>
      <c r="H13" s="205">
        <v>776</v>
      </c>
      <c r="I13" s="206">
        <v>776</v>
      </c>
      <c r="J13" s="203">
        <v>43006</v>
      </c>
      <c r="K13" s="202">
        <v>43158</v>
      </c>
      <c r="L13" s="203">
        <v>43187</v>
      </c>
      <c r="M13" s="207"/>
      <c r="N13" s="184">
        <f t="shared" si="0"/>
        <v>776</v>
      </c>
      <c r="O13" s="203">
        <v>43207</v>
      </c>
      <c r="P13" s="204"/>
      <c r="Q13" s="186"/>
    </row>
    <row r="14" spans="1:18" ht="39" customHeight="1" thickBot="1" x14ac:dyDescent="0.3">
      <c r="A14" s="289" t="s">
        <v>184</v>
      </c>
      <c r="B14" s="290">
        <v>42985</v>
      </c>
      <c r="C14" s="291">
        <v>43006</v>
      </c>
      <c r="D14" s="292" t="s">
        <v>271</v>
      </c>
      <c r="E14" s="293"/>
      <c r="F14" s="292" t="s">
        <v>279</v>
      </c>
      <c r="G14" s="294" t="s">
        <v>280</v>
      </c>
      <c r="H14" s="295">
        <v>219.11</v>
      </c>
      <c r="I14" s="296"/>
      <c r="J14" s="291">
        <v>43006</v>
      </c>
      <c r="K14" s="290">
        <v>43158</v>
      </c>
      <c r="L14" s="291">
        <v>43187</v>
      </c>
      <c r="M14" s="297"/>
      <c r="N14" s="298">
        <f t="shared" si="0"/>
        <v>0</v>
      </c>
      <c r="O14" s="291"/>
      <c r="P14" s="313" t="s">
        <v>312</v>
      </c>
      <c r="Q14" s="294"/>
    </row>
    <row r="15" spans="1:18" ht="33.75" customHeight="1" thickBot="1" x14ac:dyDescent="0.3">
      <c r="A15" s="289" t="s">
        <v>184</v>
      </c>
      <c r="B15" s="290">
        <v>43041</v>
      </c>
      <c r="C15" s="291">
        <v>43055</v>
      </c>
      <c r="D15" s="292" t="s">
        <v>271</v>
      </c>
      <c r="E15" s="293"/>
      <c r="F15" s="292" t="s">
        <v>282</v>
      </c>
      <c r="G15" s="294" t="s">
        <v>283</v>
      </c>
      <c r="H15" s="295">
        <v>1000</v>
      </c>
      <c r="I15" s="296">
        <v>0</v>
      </c>
      <c r="J15" s="291"/>
      <c r="K15" s="290"/>
      <c r="L15" s="291"/>
      <c r="M15" s="297"/>
      <c r="N15" s="298">
        <f t="shared" si="0"/>
        <v>0</v>
      </c>
      <c r="O15" s="291"/>
      <c r="P15" s="292"/>
      <c r="Q15" s="294"/>
    </row>
    <row r="16" spans="1:18" ht="33.75" customHeight="1" thickBot="1" x14ac:dyDescent="0.3">
      <c r="A16" s="294" t="s">
        <v>184</v>
      </c>
      <c r="B16" s="290">
        <v>43041</v>
      </c>
      <c r="C16" s="291">
        <v>43055</v>
      </c>
      <c r="D16" s="292" t="s">
        <v>271</v>
      </c>
      <c r="E16" s="293"/>
      <c r="F16" s="292" t="s">
        <v>284</v>
      </c>
      <c r="G16" s="294" t="s">
        <v>285</v>
      </c>
      <c r="H16" s="295">
        <v>750</v>
      </c>
      <c r="I16" s="296">
        <v>0</v>
      </c>
      <c r="J16" s="291"/>
      <c r="K16" s="290"/>
      <c r="L16" s="291"/>
      <c r="M16" s="297"/>
      <c r="N16" s="298">
        <f t="shared" si="0"/>
        <v>0</v>
      </c>
      <c r="O16" s="291"/>
      <c r="P16" s="292"/>
      <c r="Q16" s="294"/>
    </row>
    <row r="17" spans="1:17" ht="33.75" customHeight="1" thickBot="1" x14ac:dyDescent="0.3">
      <c r="A17" s="289" t="s">
        <v>184</v>
      </c>
      <c r="B17" s="290">
        <v>43041</v>
      </c>
      <c r="C17" s="291">
        <v>43055</v>
      </c>
      <c r="D17" s="292" t="s">
        <v>271</v>
      </c>
      <c r="E17" s="293"/>
      <c r="F17" s="292" t="s">
        <v>286</v>
      </c>
      <c r="G17" s="294" t="s">
        <v>287</v>
      </c>
      <c r="H17" s="295">
        <v>1522.29</v>
      </c>
      <c r="I17" s="296">
        <v>0</v>
      </c>
      <c r="J17" s="291"/>
      <c r="K17" s="290"/>
      <c r="L17" s="291"/>
      <c r="M17" s="297"/>
      <c r="N17" s="298">
        <f t="shared" si="0"/>
        <v>0</v>
      </c>
      <c r="O17" s="291"/>
      <c r="P17" s="292"/>
      <c r="Q17" s="294"/>
    </row>
    <row r="18" spans="1:17" ht="33.75" customHeight="1" thickBot="1" x14ac:dyDescent="0.3">
      <c r="A18" s="194" t="s">
        <v>184</v>
      </c>
      <c r="B18" s="202">
        <v>43041</v>
      </c>
      <c r="C18" s="203">
        <v>43055</v>
      </c>
      <c r="D18" s="204" t="s">
        <v>271</v>
      </c>
      <c r="E18" s="182"/>
      <c r="F18" s="204" t="s">
        <v>288</v>
      </c>
      <c r="G18" s="186" t="s">
        <v>289</v>
      </c>
      <c r="H18" s="205">
        <v>1000</v>
      </c>
      <c r="I18" s="206">
        <v>500</v>
      </c>
      <c r="J18" s="203">
        <v>43055</v>
      </c>
      <c r="K18" s="202">
        <v>43205</v>
      </c>
      <c r="L18" s="203">
        <v>43235</v>
      </c>
      <c r="M18" s="207">
        <v>500</v>
      </c>
      <c r="N18" s="184">
        <f t="shared" si="0"/>
        <v>0</v>
      </c>
      <c r="O18" s="203">
        <v>43087</v>
      </c>
      <c r="P18" s="204"/>
      <c r="Q18" s="186" t="s">
        <v>276</v>
      </c>
    </row>
    <row r="19" spans="1:17" ht="33.75" customHeight="1" thickBot="1" x14ac:dyDescent="0.3">
      <c r="A19" s="289" t="s">
        <v>184</v>
      </c>
      <c r="B19" s="290">
        <v>43041</v>
      </c>
      <c r="C19" s="291">
        <v>43055</v>
      </c>
      <c r="D19" s="292" t="s">
        <v>271</v>
      </c>
      <c r="E19" s="293"/>
      <c r="F19" s="292" t="s">
        <v>290</v>
      </c>
      <c r="G19" s="294" t="s">
        <v>291</v>
      </c>
      <c r="H19" s="295">
        <v>1000</v>
      </c>
      <c r="I19" s="296">
        <v>0</v>
      </c>
      <c r="J19" s="291"/>
      <c r="K19" s="290"/>
      <c r="L19" s="291"/>
      <c r="M19" s="297"/>
      <c r="N19" s="298">
        <f t="shared" si="0"/>
        <v>0</v>
      </c>
      <c r="O19" s="291"/>
      <c r="P19" s="292"/>
      <c r="Q19" s="294"/>
    </row>
    <row r="20" spans="1:17" ht="33.75" customHeight="1" thickBot="1" x14ac:dyDescent="0.3">
      <c r="A20" s="289" t="s">
        <v>184</v>
      </c>
      <c r="B20" s="290">
        <v>43041</v>
      </c>
      <c r="C20" s="291">
        <v>43055</v>
      </c>
      <c r="D20" s="292" t="s">
        <v>271</v>
      </c>
      <c r="E20" s="293"/>
      <c r="F20" s="292" t="s">
        <v>218</v>
      </c>
      <c r="G20" s="294" t="s">
        <v>292</v>
      </c>
      <c r="H20" s="295">
        <v>0</v>
      </c>
      <c r="I20" s="296"/>
      <c r="J20" s="291"/>
      <c r="K20" s="290"/>
      <c r="L20" s="291"/>
      <c r="M20" s="297"/>
      <c r="N20" s="298">
        <f t="shared" si="0"/>
        <v>0</v>
      </c>
      <c r="O20" s="291"/>
      <c r="P20" s="292"/>
      <c r="Q20" s="294"/>
    </row>
    <row r="21" spans="1:17" ht="33.75" customHeight="1" thickBot="1" x14ac:dyDescent="0.3">
      <c r="A21" s="194" t="s">
        <v>184</v>
      </c>
      <c r="B21" s="202">
        <v>43041</v>
      </c>
      <c r="C21" s="203">
        <v>43055</v>
      </c>
      <c r="D21" s="204" t="s">
        <v>271</v>
      </c>
      <c r="E21" s="182"/>
      <c r="F21" s="204" t="s">
        <v>293</v>
      </c>
      <c r="G21" s="186" t="s">
        <v>294</v>
      </c>
      <c r="H21" s="205">
        <v>1300</v>
      </c>
      <c r="I21" s="206">
        <v>500</v>
      </c>
      <c r="J21" s="203">
        <v>43055</v>
      </c>
      <c r="K21" s="202">
        <v>43205</v>
      </c>
      <c r="L21" s="203">
        <v>43235</v>
      </c>
      <c r="M21" s="207">
        <v>500</v>
      </c>
      <c r="N21" s="184">
        <f t="shared" si="0"/>
        <v>0</v>
      </c>
      <c r="O21" s="203">
        <v>43080</v>
      </c>
      <c r="P21" s="204"/>
      <c r="Q21" s="186" t="s">
        <v>276</v>
      </c>
    </row>
    <row r="22" spans="1:17" ht="33.75" customHeight="1" thickBot="1" x14ac:dyDescent="0.3">
      <c r="A22" s="289" t="s">
        <v>184</v>
      </c>
      <c r="B22" s="290" t="s">
        <v>58</v>
      </c>
      <c r="C22" s="291"/>
      <c r="D22" s="292" t="s">
        <v>301</v>
      </c>
      <c r="E22" s="293"/>
      <c r="F22" s="292" t="s">
        <v>299</v>
      </c>
      <c r="G22" s="294" t="s">
        <v>300</v>
      </c>
      <c r="H22" s="295"/>
      <c r="I22" s="296"/>
      <c r="J22" s="291"/>
      <c r="K22" s="290"/>
      <c r="L22" s="291"/>
      <c r="M22" s="297"/>
      <c r="N22" s="298"/>
      <c r="O22" s="291"/>
      <c r="P22" s="292"/>
      <c r="Q22" s="294"/>
    </row>
    <row r="23" spans="1:17" ht="33.75" customHeight="1" thickBot="1" x14ac:dyDescent="0.3">
      <c r="A23" s="289" t="s">
        <v>184</v>
      </c>
      <c r="B23" s="290" t="s">
        <v>58</v>
      </c>
      <c r="C23" s="291"/>
      <c r="D23" s="292" t="s">
        <v>301</v>
      </c>
      <c r="E23" s="293"/>
      <c r="F23" s="292" t="s">
        <v>302</v>
      </c>
      <c r="G23" s="294" t="s">
        <v>303</v>
      </c>
      <c r="H23" s="295"/>
      <c r="I23" s="296"/>
      <c r="J23" s="291"/>
      <c r="K23" s="290"/>
      <c r="L23" s="291"/>
      <c r="M23" s="297"/>
      <c r="N23" s="298"/>
      <c r="O23" s="291"/>
      <c r="P23" s="292"/>
      <c r="Q23" s="294"/>
    </row>
    <row r="24" spans="1:17" ht="33.75" customHeight="1" thickBot="1" x14ac:dyDescent="0.3">
      <c r="A24" s="194" t="s">
        <v>184</v>
      </c>
      <c r="B24" s="202">
        <v>43111</v>
      </c>
      <c r="C24" s="203" t="s">
        <v>94</v>
      </c>
      <c r="D24" s="204" t="s">
        <v>271</v>
      </c>
      <c r="E24" s="182"/>
      <c r="F24" s="204" t="s">
        <v>32</v>
      </c>
      <c r="G24" s="186" t="s">
        <v>295</v>
      </c>
      <c r="H24" s="205">
        <v>1500</v>
      </c>
      <c r="I24" s="206">
        <v>1500</v>
      </c>
      <c r="J24" s="203">
        <v>43111</v>
      </c>
      <c r="K24" s="202">
        <v>43261</v>
      </c>
      <c r="L24" s="203">
        <v>43291</v>
      </c>
      <c r="M24" s="207"/>
      <c r="N24" s="184">
        <f t="shared" si="0"/>
        <v>1500</v>
      </c>
      <c r="O24" s="203"/>
      <c r="P24" s="204"/>
      <c r="Q24" s="186" t="s">
        <v>276</v>
      </c>
    </row>
    <row r="25" spans="1:17" ht="33.75" customHeight="1" thickBot="1" x14ac:dyDescent="0.3">
      <c r="A25" s="194" t="s">
        <v>184</v>
      </c>
      <c r="B25" s="202">
        <v>43111</v>
      </c>
      <c r="C25" s="203" t="s">
        <v>94</v>
      </c>
      <c r="D25" s="204" t="s">
        <v>271</v>
      </c>
      <c r="E25" s="182"/>
      <c r="F25" s="204" t="s">
        <v>296</v>
      </c>
      <c r="G25" s="186" t="s">
        <v>297</v>
      </c>
      <c r="H25" s="205">
        <v>1000</v>
      </c>
      <c r="I25" s="206">
        <v>1000</v>
      </c>
      <c r="J25" s="203">
        <v>43111</v>
      </c>
      <c r="K25" s="202">
        <v>43261</v>
      </c>
      <c r="L25" s="203">
        <v>43291</v>
      </c>
      <c r="M25" s="207">
        <v>1000</v>
      </c>
      <c r="N25" s="184">
        <f>SUM(I25-M25)</f>
        <v>0</v>
      </c>
      <c r="O25" s="203">
        <v>43252</v>
      </c>
      <c r="P25" s="204"/>
      <c r="Q25" s="186" t="s">
        <v>276</v>
      </c>
    </row>
    <row r="26" spans="1:17" ht="33.75" customHeight="1" thickBot="1" x14ac:dyDescent="0.3">
      <c r="A26" s="194" t="s">
        <v>184</v>
      </c>
      <c r="B26" s="202">
        <v>43111</v>
      </c>
      <c r="C26" s="203">
        <v>43118</v>
      </c>
      <c r="D26" s="204" t="s">
        <v>271</v>
      </c>
      <c r="E26" s="182"/>
      <c r="F26" s="204" t="s">
        <v>241</v>
      </c>
      <c r="G26" s="186" t="s">
        <v>298</v>
      </c>
      <c r="H26" s="205">
        <v>2000</v>
      </c>
      <c r="I26" s="206">
        <v>2000</v>
      </c>
      <c r="J26" s="203"/>
      <c r="K26" s="202"/>
      <c r="L26" s="203"/>
      <c r="M26" s="207">
        <v>1000</v>
      </c>
      <c r="N26" s="184">
        <f>SUM(I26-M26)</f>
        <v>1000</v>
      </c>
      <c r="O26" s="203" t="s">
        <v>330</v>
      </c>
      <c r="P26" s="204" t="s">
        <v>313</v>
      </c>
      <c r="Q26" s="186" t="s">
        <v>276</v>
      </c>
    </row>
    <row r="27" spans="1:17" ht="33.75" customHeight="1" thickBot="1" x14ac:dyDescent="0.3">
      <c r="A27" s="289" t="s">
        <v>262</v>
      </c>
      <c r="B27" s="290">
        <v>43167</v>
      </c>
      <c r="C27" s="291"/>
      <c r="D27" s="292" t="s">
        <v>271</v>
      </c>
      <c r="E27" s="293"/>
      <c r="F27" s="292" t="s">
        <v>305</v>
      </c>
      <c r="G27" s="294" t="s">
        <v>306</v>
      </c>
      <c r="H27" s="295">
        <v>900</v>
      </c>
      <c r="I27" s="296">
        <v>0</v>
      </c>
      <c r="J27" s="291"/>
      <c r="K27" s="290"/>
      <c r="L27" s="291"/>
      <c r="M27" s="297"/>
      <c r="N27" s="298"/>
      <c r="O27" s="291"/>
      <c r="P27" s="292"/>
      <c r="Q27" s="294"/>
    </row>
    <row r="28" spans="1:17" ht="33.75" customHeight="1" x14ac:dyDescent="0.25">
      <c r="A28" s="311" t="s">
        <v>263</v>
      </c>
      <c r="B28" s="303">
        <v>43167</v>
      </c>
      <c r="C28" s="304"/>
      <c r="D28" s="305" t="s">
        <v>271</v>
      </c>
      <c r="E28" s="306"/>
      <c r="F28" s="305" t="s">
        <v>307</v>
      </c>
      <c r="G28" s="310" t="s">
        <v>308</v>
      </c>
      <c r="H28" s="307">
        <v>500</v>
      </c>
      <c r="I28" s="308">
        <v>1000</v>
      </c>
      <c r="J28" s="304">
        <v>43167</v>
      </c>
      <c r="K28" s="303">
        <v>43319</v>
      </c>
      <c r="L28" s="304">
        <v>43350</v>
      </c>
      <c r="M28" s="350">
        <v>43383</v>
      </c>
      <c r="N28" s="309"/>
      <c r="O28" s="304"/>
      <c r="P28" s="338" t="s">
        <v>331</v>
      </c>
      <c r="Q28" s="310" t="s">
        <v>276</v>
      </c>
    </row>
    <row r="29" spans="1:17" ht="26.25" customHeight="1" x14ac:dyDescent="0.25">
      <c r="A29" s="820" t="s">
        <v>119</v>
      </c>
      <c r="B29" s="821"/>
      <c r="C29" s="821"/>
      <c r="D29" s="821"/>
      <c r="E29" s="821"/>
      <c r="F29" s="821"/>
      <c r="G29" s="821"/>
      <c r="H29" s="822"/>
      <c r="I29" s="173">
        <f>SUM(I10:I28)</f>
        <v>9276</v>
      </c>
      <c r="J29" s="174"/>
      <c r="K29" s="165" t="s">
        <v>332</v>
      </c>
      <c r="L29" s="165"/>
      <c r="M29" s="175"/>
      <c r="N29" s="175"/>
      <c r="O29" s="165"/>
    </row>
    <row r="30" spans="1:17" ht="26.25" customHeight="1" thickBot="1" x14ac:dyDescent="0.3">
      <c r="A30" s="794" t="s">
        <v>120</v>
      </c>
      <c r="B30" s="795"/>
      <c r="C30" s="795"/>
      <c r="D30" s="795"/>
      <c r="E30" s="795"/>
      <c r="F30" s="795"/>
      <c r="G30" s="795"/>
      <c r="H30" s="823"/>
      <c r="I30" s="152">
        <f>SUM(I8-I29)</f>
        <v>724</v>
      </c>
      <c r="J30" s="174"/>
      <c r="K30" s="165"/>
      <c r="L30" s="165"/>
      <c r="M30" s="175"/>
      <c r="N30" s="175"/>
      <c r="O30" s="165"/>
    </row>
    <row r="31" spans="1:17" x14ac:dyDescent="0.25">
      <c r="B31" s="176"/>
      <c r="C31" s="176"/>
      <c r="J31" s="176"/>
      <c r="K31" s="176"/>
      <c r="L31" s="176"/>
      <c r="M31" s="177"/>
      <c r="N31" s="177"/>
    </row>
    <row r="32" spans="1:17" x14ac:dyDescent="0.25">
      <c r="B32" s="176"/>
      <c r="C32" s="176"/>
      <c r="J32" s="176"/>
      <c r="K32" s="176"/>
      <c r="L32" s="176"/>
      <c r="M32" s="177"/>
      <c r="N32" s="177"/>
    </row>
    <row r="33" spans="10:14" x14ac:dyDescent="0.25">
      <c r="J33" s="176"/>
      <c r="K33" s="176"/>
      <c r="L33" s="176"/>
      <c r="M33" s="177"/>
      <c r="N33" s="177"/>
    </row>
    <row r="34" spans="10:14" x14ac:dyDescent="0.25">
      <c r="J34" s="176"/>
      <c r="K34" s="176"/>
      <c r="L34" s="176"/>
      <c r="M34" s="177"/>
      <c r="N34" s="177"/>
    </row>
    <row r="35" spans="10:14" x14ac:dyDescent="0.25">
      <c r="J35" s="176"/>
      <c r="K35" s="176"/>
      <c r="L35" s="176"/>
      <c r="M35" s="177"/>
      <c r="N35" s="177"/>
    </row>
    <row r="36" spans="10:14" x14ac:dyDescent="0.25">
      <c r="J36" s="176"/>
      <c r="K36" s="176"/>
      <c r="L36" s="176"/>
      <c r="M36" s="177"/>
      <c r="N36" s="177"/>
    </row>
    <row r="37" spans="10:14" x14ac:dyDescent="0.25">
      <c r="M37" s="177"/>
      <c r="N37" s="177"/>
    </row>
    <row r="38" spans="10:14" x14ac:dyDescent="0.25">
      <c r="M38" s="177"/>
      <c r="N38" s="177"/>
    </row>
    <row r="39" spans="10:14" x14ac:dyDescent="0.25">
      <c r="M39" s="177"/>
      <c r="N39" s="177"/>
    </row>
    <row r="40" spans="10:14" x14ac:dyDescent="0.25">
      <c r="M40" s="177"/>
      <c r="N40" s="177"/>
    </row>
    <row r="41" spans="10:14" x14ac:dyDescent="0.25">
      <c r="M41" s="177"/>
      <c r="N41" s="177"/>
    </row>
    <row r="42" spans="10:14" x14ac:dyDescent="0.25">
      <c r="M42" s="177"/>
      <c r="N42" s="177"/>
    </row>
    <row r="43" spans="10:14" x14ac:dyDescent="0.25">
      <c r="M43" s="177"/>
      <c r="N43" s="177"/>
    </row>
    <row r="44" spans="10:14" x14ac:dyDescent="0.25">
      <c r="M44" s="177"/>
      <c r="N44" s="177"/>
    </row>
    <row r="45" spans="10:14" x14ac:dyDescent="0.25">
      <c r="M45" s="177"/>
      <c r="N45" s="177"/>
    </row>
    <row r="46" spans="10:14" x14ac:dyDescent="0.25">
      <c r="M46" s="177"/>
      <c r="N46" s="177"/>
    </row>
    <row r="47" spans="10:14" x14ac:dyDescent="0.25">
      <c r="M47" s="177"/>
      <c r="N47" s="177"/>
    </row>
    <row r="48" spans="10:14" x14ac:dyDescent="0.25">
      <c r="M48" s="177"/>
      <c r="N48" s="177"/>
    </row>
  </sheetData>
  <mergeCells count="15">
    <mergeCell ref="A7:Q7"/>
    <mergeCell ref="F8:H8"/>
    <mergeCell ref="J8:Q8"/>
    <mergeCell ref="A29:H29"/>
    <mergeCell ref="A30:H30"/>
    <mergeCell ref="F5:G5"/>
    <mergeCell ref="H5:I5"/>
    <mergeCell ref="A6:G6"/>
    <mergeCell ref="H6:I6"/>
    <mergeCell ref="A1:Q1"/>
    <mergeCell ref="A2:Q2"/>
    <mergeCell ref="F3:G3"/>
    <mergeCell ref="H3:I3"/>
    <mergeCell ref="F4:G4"/>
    <mergeCell ref="H4:I4"/>
  </mergeCells>
  <pageMargins left="0.7" right="0.7" top="0.75" bottom="0.75" header="0.3" footer="0.3"/>
  <pageSetup paperSize="8" scale="78" orientation="landscape" r:id="rId1"/>
  <headerFooter>
    <oddHeader>&amp;C&amp;"+,Bold"&amp;14  2017-2018&amp;R&amp;"+,Bold"&amp;14&amp;UAPPENDIX 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6"/>
  <sheetViews>
    <sheetView topLeftCell="A16" zoomScale="70" zoomScaleNormal="70" zoomScalePageLayoutView="60" workbookViewId="0">
      <selection activeCell="F21" sqref="F21"/>
    </sheetView>
  </sheetViews>
  <sheetFormatPr defaultColWidth="9.44140625" defaultRowHeight="13.8" x14ac:dyDescent="0.25"/>
  <cols>
    <col min="1" max="1" width="9.44140625" style="129" bestFit="1" customWidth="1"/>
    <col min="2" max="2" width="15.5546875" style="129" customWidth="1"/>
    <col min="3" max="3" width="14.5546875" style="129" customWidth="1"/>
    <col min="4" max="4" width="16.5546875" style="129" customWidth="1"/>
    <col min="5" max="5" width="13" style="129" customWidth="1"/>
    <col min="6" max="6" width="23" style="129" customWidth="1"/>
    <col min="7" max="7" width="36.44140625" style="129" customWidth="1"/>
    <col min="8" max="8" width="14" style="129" customWidth="1"/>
    <col min="9" max="9" width="18.44140625" style="129" bestFit="1" customWidth="1"/>
    <col min="10" max="10" width="12.44140625" style="129" bestFit="1" customWidth="1"/>
    <col min="11" max="11" width="11.44140625" style="129" customWidth="1"/>
    <col min="12" max="12" width="10.5546875" style="129" customWidth="1"/>
    <col min="13" max="13" width="11.44140625" style="129" customWidth="1"/>
    <col min="14" max="14" width="13.44140625" style="169" bestFit="1" customWidth="1"/>
    <col min="15" max="15" width="10.5546875" style="129" customWidth="1"/>
    <col min="16" max="16" width="11.5546875" style="129" customWidth="1"/>
    <col min="17" max="17" width="7.5546875" style="129" customWidth="1"/>
    <col min="18" max="16384" width="9.44140625" style="129"/>
  </cols>
  <sheetData>
    <row r="1" spans="1:17" ht="43.5" customHeight="1" thickBot="1" x14ac:dyDescent="0.3">
      <c r="A1" s="807" t="s">
        <v>229</v>
      </c>
      <c r="B1" s="808"/>
      <c r="C1" s="808"/>
      <c r="D1" s="808"/>
      <c r="E1" s="808"/>
      <c r="F1" s="808"/>
      <c r="G1" s="808"/>
      <c r="H1" s="808"/>
      <c r="I1" s="808"/>
      <c r="J1" s="808"/>
      <c r="K1" s="808"/>
      <c r="L1" s="808"/>
      <c r="M1" s="808"/>
      <c r="N1" s="808"/>
      <c r="O1" s="808"/>
      <c r="P1" s="808"/>
      <c r="Q1" s="809"/>
    </row>
    <row r="2" spans="1:17" ht="26.25" customHeight="1" thickBot="1" x14ac:dyDescent="0.3">
      <c r="A2" s="798" t="s">
        <v>121</v>
      </c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800"/>
    </row>
    <row r="3" spans="1:17" s="119" customFormat="1" ht="28.2" thickBot="1" x14ac:dyDescent="0.3">
      <c r="A3" s="116" t="s">
        <v>98</v>
      </c>
      <c r="B3" s="117" t="s">
        <v>240</v>
      </c>
      <c r="C3" s="116" t="s">
        <v>106</v>
      </c>
      <c r="D3" s="117" t="s">
        <v>107</v>
      </c>
      <c r="E3" s="116" t="s">
        <v>108</v>
      </c>
      <c r="F3" s="798" t="s">
        <v>2</v>
      </c>
      <c r="G3" s="810"/>
      <c r="H3" s="798" t="s">
        <v>160</v>
      </c>
      <c r="I3" s="810"/>
      <c r="J3" s="116" t="s">
        <v>111</v>
      </c>
      <c r="K3" s="117" t="s">
        <v>112</v>
      </c>
      <c r="L3" s="116" t="s">
        <v>113</v>
      </c>
      <c r="M3" s="117" t="s">
        <v>114</v>
      </c>
      <c r="N3" s="118" t="s">
        <v>147</v>
      </c>
      <c r="O3" s="116" t="s">
        <v>115</v>
      </c>
      <c r="P3" s="117" t="s">
        <v>116</v>
      </c>
      <c r="Q3" s="116" t="s">
        <v>118</v>
      </c>
    </row>
    <row r="4" spans="1:17" ht="26.25" customHeight="1" x14ac:dyDescent="0.25">
      <c r="A4" s="120" t="s">
        <v>181</v>
      </c>
      <c r="B4" s="211">
        <v>41949</v>
      </c>
      <c r="C4" s="133">
        <v>41963</v>
      </c>
      <c r="D4" s="134" t="s">
        <v>155</v>
      </c>
      <c r="E4" s="135" t="s">
        <v>199</v>
      </c>
      <c r="F4" s="811" t="s">
        <v>180</v>
      </c>
      <c r="G4" s="812"/>
      <c r="H4" s="813">
        <v>10000</v>
      </c>
      <c r="I4" s="812"/>
      <c r="J4" s="133">
        <v>42461</v>
      </c>
      <c r="K4" s="211"/>
      <c r="L4" s="133">
        <v>42825</v>
      </c>
      <c r="M4" s="212">
        <v>10000</v>
      </c>
      <c r="N4" s="137">
        <f>SUM(H4-M4)</f>
        <v>0</v>
      </c>
      <c r="O4" s="133">
        <v>42706</v>
      </c>
      <c r="P4" s="213"/>
      <c r="Q4" s="120" t="s">
        <v>117</v>
      </c>
    </row>
    <row r="5" spans="1:17" ht="26.25" customHeight="1" x14ac:dyDescent="0.25">
      <c r="A5" s="214" t="s">
        <v>181</v>
      </c>
      <c r="B5" s="215">
        <v>42310</v>
      </c>
      <c r="C5" s="216">
        <v>42327</v>
      </c>
      <c r="D5" s="140" t="s">
        <v>166</v>
      </c>
      <c r="E5" s="141" t="s">
        <v>217</v>
      </c>
      <c r="F5" s="824" t="s">
        <v>165</v>
      </c>
      <c r="G5" s="825"/>
      <c r="H5" s="826">
        <v>5000</v>
      </c>
      <c r="I5" s="825"/>
      <c r="J5" s="216">
        <v>42461</v>
      </c>
      <c r="K5" s="215"/>
      <c r="L5" s="216">
        <v>42825</v>
      </c>
      <c r="M5" s="217">
        <v>5000</v>
      </c>
      <c r="N5" s="137">
        <f>SUM(H5-M5)</f>
        <v>0</v>
      </c>
      <c r="O5" s="216">
        <v>42765</v>
      </c>
      <c r="P5" s="218"/>
      <c r="Q5" s="144" t="s">
        <v>117</v>
      </c>
    </row>
    <row r="6" spans="1:17" ht="26.25" customHeight="1" thickBot="1" x14ac:dyDescent="0.3">
      <c r="A6" s="187" t="s">
        <v>182</v>
      </c>
      <c r="B6" s="188">
        <v>42310</v>
      </c>
      <c r="C6" s="189">
        <v>42327</v>
      </c>
      <c r="D6" s="190" t="s">
        <v>166</v>
      </c>
      <c r="E6" s="191" t="s">
        <v>217</v>
      </c>
      <c r="F6" s="802" t="s">
        <v>151</v>
      </c>
      <c r="G6" s="803"/>
      <c r="H6" s="804">
        <v>14866.2</v>
      </c>
      <c r="I6" s="803"/>
      <c r="J6" s="189">
        <v>42461</v>
      </c>
      <c r="K6" s="188"/>
      <c r="L6" s="189">
        <v>42825</v>
      </c>
      <c r="M6" s="192">
        <v>14866.2</v>
      </c>
      <c r="N6" s="137">
        <f>SUM(H6-M6)</f>
        <v>0</v>
      </c>
      <c r="O6" s="189">
        <v>42758</v>
      </c>
      <c r="P6" s="193"/>
      <c r="Q6" s="187" t="s">
        <v>117</v>
      </c>
    </row>
    <row r="7" spans="1:17" ht="26.25" customHeight="1" thickBot="1" x14ac:dyDescent="0.3">
      <c r="A7" s="814" t="s">
        <v>228</v>
      </c>
      <c r="B7" s="815"/>
      <c r="C7" s="815"/>
      <c r="D7" s="815"/>
      <c r="E7" s="815"/>
      <c r="F7" s="815"/>
      <c r="G7" s="815"/>
      <c r="H7" s="827">
        <f>SUM(H4:I6)</f>
        <v>29866.2</v>
      </c>
      <c r="I7" s="828"/>
      <c r="J7" s="259"/>
      <c r="K7" s="259"/>
      <c r="L7" s="259"/>
      <c r="M7" s="261"/>
      <c r="N7" s="170"/>
      <c r="O7" s="259"/>
      <c r="P7" s="260"/>
      <c r="Q7" s="262"/>
    </row>
    <row r="8" spans="1:17" ht="26.25" customHeight="1" thickBot="1" x14ac:dyDescent="0.3">
      <c r="A8" s="798" t="s">
        <v>122</v>
      </c>
      <c r="B8" s="799"/>
      <c r="C8" s="799"/>
      <c r="D8" s="799"/>
      <c r="E8" s="799"/>
      <c r="F8" s="799"/>
      <c r="G8" s="799"/>
      <c r="H8" s="799"/>
      <c r="I8" s="799"/>
      <c r="J8" s="799"/>
      <c r="K8" s="799"/>
      <c r="L8" s="799"/>
      <c r="M8" s="799"/>
      <c r="N8" s="799"/>
      <c r="O8" s="799"/>
      <c r="P8" s="799"/>
      <c r="Q8" s="800"/>
    </row>
    <row r="9" spans="1:17" ht="26.25" customHeight="1" thickBot="1" x14ac:dyDescent="0.3">
      <c r="A9" s="147"/>
      <c r="B9" s="148"/>
      <c r="C9" s="149"/>
      <c r="D9" s="150"/>
      <c r="E9" s="151"/>
      <c r="F9" s="814" t="s">
        <v>123</v>
      </c>
      <c r="G9" s="815"/>
      <c r="H9" s="816"/>
      <c r="I9" s="152">
        <v>10000</v>
      </c>
      <c r="J9" s="817"/>
      <c r="K9" s="818"/>
      <c r="L9" s="818"/>
      <c r="M9" s="818"/>
      <c r="N9" s="818"/>
      <c r="O9" s="818"/>
      <c r="P9" s="818"/>
      <c r="Q9" s="819"/>
    </row>
    <row r="10" spans="1:17" s="119" customFormat="1" ht="28.2" thickBot="1" x14ac:dyDescent="0.3">
      <c r="A10" s="125" t="s">
        <v>98</v>
      </c>
      <c r="B10" s="124" t="s">
        <v>240</v>
      </c>
      <c r="C10" s="125" t="s">
        <v>106</v>
      </c>
      <c r="D10" s="124" t="s">
        <v>107</v>
      </c>
      <c r="E10" s="125" t="s">
        <v>108</v>
      </c>
      <c r="F10" s="124" t="s">
        <v>2</v>
      </c>
      <c r="G10" s="125" t="s">
        <v>140</v>
      </c>
      <c r="H10" s="125" t="s">
        <v>109</v>
      </c>
      <c r="I10" s="124" t="s">
        <v>110</v>
      </c>
      <c r="J10" s="125" t="s">
        <v>111</v>
      </c>
      <c r="K10" s="124" t="s">
        <v>112</v>
      </c>
      <c r="L10" s="125" t="s">
        <v>113</v>
      </c>
      <c r="M10" s="124" t="s">
        <v>114</v>
      </c>
      <c r="N10" s="126" t="s">
        <v>147</v>
      </c>
      <c r="O10" s="125" t="s">
        <v>115</v>
      </c>
      <c r="P10" s="124" t="s">
        <v>116</v>
      </c>
      <c r="Q10" s="125" t="s">
        <v>118</v>
      </c>
    </row>
    <row r="11" spans="1:17" ht="31.5" customHeight="1" thickBot="1" x14ac:dyDescent="0.3">
      <c r="A11" s="263" t="s">
        <v>184</v>
      </c>
      <c r="B11" s="264">
        <v>42502</v>
      </c>
      <c r="C11" s="265">
        <v>42509</v>
      </c>
      <c r="D11" s="266"/>
      <c r="E11" s="267"/>
      <c r="F11" s="268" t="s">
        <v>29</v>
      </c>
      <c r="G11" s="269" t="s">
        <v>230</v>
      </c>
      <c r="H11" s="270">
        <v>750</v>
      </c>
      <c r="I11" s="270">
        <v>0</v>
      </c>
      <c r="J11" s="265"/>
      <c r="K11" s="264"/>
      <c r="L11" s="265"/>
      <c r="M11" s="271"/>
      <c r="N11" s="240">
        <f>SUM(I11-M11)</f>
        <v>0</v>
      </c>
      <c r="O11" s="265"/>
      <c r="P11" s="272"/>
      <c r="Q11" s="263"/>
    </row>
    <row r="12" spans="1:17" ht="31.5" customHeight="1" thickBot="1" x14ac:dyDescent="0.3">
      <c r="A12" s="194" t="s">
        <v>184</v>
      </c>
      <c r="B12" s="195">
        <v>42502</v>
      </c>
      <c r="C12" s="196">
        <v>42509</v>
      </c>
      <c r="D12" s="197" t="s">
        <v>166</v>
      </c>
      <c r="E12" s="198" t="s">
        <v>238</v>
      </c>
      <c r="F12" s="197" t="s">
        <v>231</v>
      </c>
      <c r="G12" s="194" t="s">
        <v>232</v>
      </c>
      <c r="H12" s="199">
        <v>850</v>
      </c>
      <c r="I12" s="257">
        <v>500</v>
      </c>
      <c r="J12" s="196">
        <v>42509</v>
      </c>
      <c r="K12" s="195">
        <v>42662</v>
      </c>
      <c r="L12" s="196" t="s">
        <v>237</v>
      </c>
      <c r="M12" s="201">
        <v>500</v>
      </c>
      <c r="N12" s="184">
        <f>SUM(I12-M12)</f>
        <v>0</v>
      </c>
      <c r="O12" s="196">
        <v>42569</v>
      </c>
      <c r="P12" s="197"/>
      <c r="Q12" s="194" t="s">
        <v>117</v>
      </c>
    </row>
    <row r="13" spans="1:17" ht="31.5" customHeight="1" thickBot="1" x14ac:dyDescent="0.3">
      <c r="A13" s="232" t="s">
        <v>184</v>
      </c>
      <c r="B13" s="233">
        <v>42502</v>
      </c>
      <c r="C13" s="234">
        <v>42509</v>
      </c>
      <c r="D13" s="235"/>
      <c r="E13" s="236"/>
      <c r="F13" s="235" t="s">
        <v>204</v>
      </c>
      <c r="G13" s="232" t="s">
        <v>233</v>
      </c>
      <c r="H13" s="237">
        <v>1500</v>
      </c>
      <c r="I13" s="238">
        <v>0</v>
      </c>
      <c r="J13" s="234"/>
      <c r="K13" s="233"/>
      <c r="L13" s="234"/>
      <c r="M13" s="239"/>
      <c r="N13" s="240">
        <f>SUM(I13-M13)</f>
        <v>0</v>
      </c>
      <c r="O13" s="234"/>
      <c r="P13" s="235"/>
      <c r="Q13" s="232"/>
    </row>
    <row r="14" spans="1:17" ht="31.5" customHeight="1" thickBot="1" x14ac:dyDescent="0.3">
      <c r="A14" s="194" t="s">
        <v>184</v>
      </c>
      <c r="B14" s="195">
        <v>42502</v>
      </c>
      <c r="C14" s="196">
        <v>42509</v>
      </c>
      <c r="D14" s="197" t="s">
        <v>166</v>
      </c>
      <c r="E14" s="198" t="s">
        <v>238</v>
      </c>
      <c r="F14" s="197" t="s">
        <v>44</v>
      </c>
      <c r="G14" s="194" t="s">
        <v>234</v>
      </c>
      <c r="H14" s="199">
        <v>1000</v>
      </c>
      <c r="I14" s="257">
        <v>1000</v>
      </c>
      <c r="J14" s="196">
        <v>42509</v>
      </c>
      <c r="K14" s="195">
        <v>42662</v>
      </c>
      <c r="L14" s="196">
        <v>42693</v>
      </c>
      <c r="M14" s="201">
        <v>1000</v>
      </c>
      <c r="N14" s="184">
        <f>SUM(I14-M14)</f>
        <v>0</v>
      </c>
      <c r="O14" s="196">
        <v>42636</v>
      </c>
      <c r="P14" s="197"/>
      <c r="Q14" s="194" t="s">
        <v>117</v>
      </c>
    </row>
    <row r="15" spans="1:17" s="172" customFormat="1" ht="31.5" customHeight="1" thickBot="1" x14ac:dyDescent="0.3">
      <c r="A15" s="144" t="s">
        <v>184</v>
      </c>
      <c r="B15" s="138">
        <v>42502</v>
      </c>
      <c r="C15" s="139">
        <v>42509</v>
      </c>
      <c r="D15" s="121"/>
      <c r="E15" s="141" t="s">
        <v>238</v>
      </c>
      <c r="F15" s="121" t="s">
        <v>235</v>
      </c>
      <c r="G15" s="144" t="s">
        <v>236</v>
      </c>
      <c r="H15" s="208">
        <v>2500</v>
      </c>
      <c r="I15" s="257">
        <v>1000</v>
      </c>
      <c r="J15" s="139">
        <v>42509</v>
      </c>
      <c r="K15" s="138">
        <v>42662</v>
      </c>
      <c r="L15" s="139">
        <v>42693</v>
      </c>
      <c r="M15" s="142">
        <v>1000</v>
      </c>
      <c r="N15" s="184">
        <f t="shared" ref="N15:N25" si="0">SUM(I15-M15)</f>
        <v>0</v>
      </c>
      <c r="O15" s="139">
        <v>42545</v>
      </c>
      <c r="P15" s="121"/>
      <c r="Q15" s="144" t="s">
        <v>117</v>
      </c>
    </row>
    <row r="16" spans="1:17" ht="31.5" customHeight="1" thickBot="1" x14ac:dyDescent="0.3">
      <c r="A16" s="194" t="s">
        <v>184</v>
      </c>
      <c r="B16" s="195">
        <v>42558</v>
      </c>
      <c r="C16" s="196">
        <v>42565</v>
      </c>
      <c r="D16" s="197" t="s">
        <v>239</v>
      </c>
      <c r="E16" s="198" t="s">
        <v>245</v>
      </c>
      <c r="F16" s="197" t="s">
        <v>241</v>
      </c>
      <c r="G16" s="194" t="s">
        <v>243</v>
      </c>
      <c r="H16" s="199">
        <v>500</v>
      </c>
      <c r="I16" s="257">
        <v>500</v>
      </c>
      <c r="J16" s="196">
        <v>42565</v>
      </c>
      <c r="K16" s="195">
        <v>42718</v>
      </c>
      <c r="L16" s="196">
        <v>42749</v>
      </c>
      <c r="M16" s="201">
        <v>500</v>
      </c>
      <c r="N16" s="184">
        <f t="shared" si="0"/>
        <v>0</v>
      </c>
      <c r="O16" s="196">
        <v>42622</v>
      </c>
      <c r="P16" s="197"/>
      <c r="Q16" s="194" t="s">
        <v>117</v>
      </c>
    </row>
    <row r="17" spans="1:17" ht="31.5" customHeight="1" thickBot="1" x14ac:dyDescent="0.3">
      <c r="A17" s="186" t="s">
        <v>184</v>
      </c>
      <c r="B17" s="202">
        <v>42558</v>
      </c>
      <c r="C17" s="203">
        <v>42565</v>
      </c>
      <c r="D17" s="197" t="s">
        <v>239</v>
      </c>
      <c r="E17" s="182" t="s">
        <v>246</v>
      </c>
      <c r="F17" s="204" t="s">
        <v>242</v>
      </c>
      <c r="G17" s="186" t="s">
        <v>244</v>
      </c>
      <c r="H17" s="205">
        <v>300</v>
      </c>
      <c r="I17" s="257">
        <v>300</v>
      </c>
      <c r="J17" s="203">
        <v>42565</v>
      </c>
      <c r="K17" s="202">
        <v>42718</v>
      </c>
      <c r="L17" s="203">
        <v>42749</v>
      </c>
      <c r="M17" s="207">
        <v>300</v>
      </c>
      <c r="N17" s="184">
        <f t="shared" si="0"/>
        <v>0</v>
      </c>
      <c r="O17" s="203">
        <v>42606</v>
      </c>
      <c r="P17" s="204"/>
      <c r="Q17" s="186" t="s">
        <v>117</v>
      </c>
    </row>
    <row r="18" spans="1:17" ht="31.5" customHeight="1" thickBot="1" x14ac:dyDescent="0.3">
      <c r="A18" s="194" t="s">
        <v>184</v>
      </c>
      <c r="B18" s="195">
        <v>42626</v>
      </c>
      <c r="C18" s="196">
        <v>42642</v>
      </c>
      <c r="D18" s="197" t="s">
        <v>239</v>
      </c>
      <c r="E18" s="198" t="s">
        <v>258</v>
      </c>
      <c r="F18" s="197" t="s">
        <v>241</v>
      </c>
      <c r="G18" s="194" t="s">
        <v>247</v>
      </c>
      <c r="H18" s="199">
        <v>1000</v>
      </c>
      <c r="I18" s="257">
        <v>1000</v>
      </c>
      <c r="J18" s="196">
        <v>42642</v>
      </c>
      <c r="K18" s="195">
        <v>42794</v>
      </c>
      <c r="L18" s="196">
        <v>42823</v>
      </c>
      <c r="M18" s="201">
        <v>1000</v>
      </c>
      <c r="N18" s="184">
        <f t="shared" si="0"/>
        <v>0</v>
      </c>
      <c r="O18" s="196">
        <v>42681</v>
      </c>
      <c r="P18" s="197"/>
      <c r="Q18" s="194" t="s">
        <v>117</v>
      </c>
    </row>
    <row r="19" spans="1:17" ht="45.75" customHeight="1" thickBot="1" x14ac:dyDescent="0.3">
      <c r="A19" s="131" t="s">
        <v>184</v>
      </c>
      <c r="B19" s="158">
        <v>42754</v>
      </c>
      <c r="C19" s="159">
        <v>42755</v>
      </c>
      <c r="D19" s="128" t="s">
        <v>166</v>
      </c>
      <c r="E19" s="160" t="s">
        <v>257</v>
      </c>
      <c r="F19" s="128" t="s">
        <v>250</v>
      </c>
      <c r="G19" s="131" t="s">
        <v>251</v>
      </c>
      <c r="H19" s="161">
        <v>300</v>
      </c>
      <c r="I19" s="162">
        <v>1000</v>
      </c>
      <c r="J19" s="159">
        <v>42754</v>
      </c>
      <c r="K19" s="158">
        <v>42905</v>
      </c>
      <c r="L19" s="159">
        <v>42935</v>
      </c>
      <c r="M19" s="163">
        <v>300</v>
      </c>
      <c r="N19" s="146">
        <f t="shared" si="0"/>
        <v>700</v>
      </c>
      <c r="O19" s="159">
        <v>42776</v>
      </c>
      <c r="P19" s="128"/>
      <c r="Q19" s="131" t="s">
        <v>259</v>
      </c>
    </row>
    <row r="20" spans="1:17" ht="60" customHeight="1" thickBot="1" x14ac:dyDescent="0.3">
      <c r="A20" s="219" t="s">
        <v>184</v>
      </c>
      <c r="B20" s="220">
        <v>42754</v>
      </c>
      <c r="C20" s="221">
        <v>42755</v>
      </c>
      <c r="D20" s="229" t="s">
        <v>166</v>
      </c>
      <c r="E20" s="223" t="s">
        <v>257</v>
      </c>
      <c r="F20" s="229" t="s">
        <v>348</v>
      </c>
      <c r="G20" s="219" t="s">
        <v>254</v>
      </c>
      <c r="H20" s="226">
        <v>750</v>
      </c>
      <c r="I20" s="287">
        <v>750</v>
      </c>
      <c r="J20" s="221">
        <v>42754</v>
      </c>
      <c r="K20" s="220">
        <v>42905</v>
      </c>
      <c r="L20" s="221">
        <v>42935</v>
      </c>
      <c r="M20" s="227">
        <v>750</v>
      </c>
      <c r="N20" s="288">
        <f t="shared" si="0"/>
        <v>0</v>
      </c>
      <c r="O20" s="221">
        <v>42825</v>
      </c>
      <c r="P20" s="229"/>
      <c r="Q20" s="219" t="s">
        <v>117</v>
      </c>
    </row>
    <row r="21" spans="1:17" ht="49.5" customHeight="1" thickBot="1" x14ac:dyDescent="0.3">
      <c r="A21" s="144" t="s">
        <v>184</v>
      </c>
      <c r="B21" s="138">
        <v>42754</v>
      </c>
      <c r="C21" s="139">
        <v>42755</v>
      </c>
      <c r="D21" s="121" t="s">
        <v>166</v>
      </c>
      <c r="E21" s="141" t="s">
        <v>257</v>
      </c>
      <c r="F21" s="121" t="s">
        <v>255</v>
      </c>
      <c r="G21" s="144" t="s">
        <v>256</v>
      </c>
      <c r="H21" s="208">
        <v>900</v>
      </c>
      <c r="I21" s="209">
        <v>900</v>
      </c>
      <c r="J21" s="139">
        <v>42754</v>
      </c>
      <c r="K21" s="138">
        <v>42905</v>
      </c>
      <c r="L21" s="139">
        <v>42935</v>
      </c>
      <c r="M21" s="142">
        <v>900</v>
      </c>
      <c r="N21" s="184">
        <f t="shared" si="0"/>
        <v>0</v>
      </c>
      <c r="O21" s="139">
        <v>42776</v>
      </c>
      <c r="P21" s="121"/>
      <c r="Q21" s="144" t="s">
        <v>117</v>
      </c>
    </row>
    <row r="22" spans="1:17" ht="30.75" customHeight="1" thickBot="1" x14ac:dyDescent="0.3">
      <c r="A22" s="130" t="s">
        <v>263</v>
      </c>
      <c r="B22" s="274">
        <v>42803</v>
      </c>
      <c r="C22" s="275">
        <v>42817</v>
      </c>
      <c r="D22" s="276"/>
      <c r="E22" s="277"/>
      <c r="F22" s="276" t="s">
        <v>265</v>
      </c>
      <c r="G22" s="273" t="s">
        <v>268</v>
      </c>
      <c r="H22" s="278">
        <v>1000</v>
      </c>
      <c r="I22" s="162">
        <v>1000</v>
      </c>
      <c r="J22" s="159">
        <v>42817</v>
      </c>
      <c r="K22" s="158">
        <v>42970</v>
      </c>
      <c r="L22" s="159">
        <v>43001</v>
      </c>
      <c r="M22" s="163">
        <v>1000</v>
      </c>
      <c r="N22" s="164">
        <f t="shared" si="0"/>
        <v>0</v>
      </c>
      <c r="O22" s="159">
        <v>43000</v>
      </c>
      <c r="P22" s="128"/>
      <c r="Q22" s="131" t="s">
        <v>117</v>
      </c>
    </row>
    <row r="23" spans="1:17" ht="33" customHeight="1" thickBot="1" x14ac:dyDescent="0.3">
      <c r="A23" s="130" t="s">
        <v>264</v>
      </c>
      <c r="B23" s="274">
        <v>42803</v>
      </c>
      <c r="C23" s="275">
        <v>42817</v>
      </c>
      <c r="D23" s="276"/>
      <c r="E23" s="277"/>
      <c r="F23" s="276" t="s">
        <v>266</v>
      </c>
      <c r="G23" s="273" t="s">
        <v>269</v>
      </c>
      <c r="H23" s="278">
        <v>700</v>
      </c>
      <c r="I23" s="162">
        <v>700</v>
      </c>
      <c r="J23" s="159">
        <v>42817</v>
      </c>
      <c r="K23" s="158">
        <v>42970</v>
      </c>
      <c r="L23" s="159">
        <v>43001</v>
      </c>
      <c r="M23" s="163">
        <v>700</v>
      </c>
      <c r="N23" s="164">
        <f t="shared" si="0"/>
        <v>0</v>
      </c>
      <c r="O23" s="159">
        <v>42895</v>
      </c>
      <c r="P23" s="128"/>
      <c r="Q23" s="131" t="s">
        <v>117</v>
      </c>
    </row>
    <row r="24" spans="1:17" ht="76.5" customHeight="1" thickBot="1" x14ac:dyDescent="0.3">
      <c r="A24" s="131" t="s">
        <v>184</v>
      </c>
      <c r="B24" s="158">
        <v>42803</v>
      </c>
      <c r="C24" s="159">
        <v>42817</v>
      </c>
      <c r="D24" s="128"/>
      <c r="E24" s="160"/>
      <c r="F24" s="128" t="s">
        <v>267</v>
      </c>
      <c r="G24" s="273" t="s">
        <v>270</v>
      </c>
      <c r="H24" s="278">
        <v>400</v>
      </c>
      <c r="I24" s="162">
        <v>400</v>
      </c>
      <c r="J24" s="159">
        <v>42817</v>
      </c>
      <c r="K24" s="158">
        <v>42970</v>
      </c>
      <c r="L24" s="159">
        <v>43001</v>
      </c>
      <c r="M24" s="163">
        <v>400</v>
      </c>
      <c r="N24" s="164">
        <f t="shared" si="0"/>
        <v>0</v>
      </c>
      <c r="O24" s="159">
        <v>42982</v>
      </c>
      <c r="P24" s="128"/>
      <c r="Q24" s="131" t="s">
        <v>117</v>
      </c>
    </row>
    <row r="25" spans="1:17" ht="23.25" customHeight="1" thickBot="1" x14ac:dyDescent="0.3">
      <c r="A25" s="279" t="s">
        <v>184</v>
      </c>
      <c r="B25" s="280">
        <v>42803</v>
      </c>
      <c r="C25" s="281">
        <v>42817</v>
      </c>
      <c r="D25" s="282" t="s">
        <v>166</v>
      </c>
      <c r="E25" s="283"/>
      <c r="F25" s="282" t="s">
        <v>248</v>
      </c>
      <c r="G25" s="279" t="s">
        <v>249</v>
      </c>
      <c r="H25" s="284">
        <v>500</v>
      </c>
      <c r="I25" s="285"/>
      <c r="J25" s="243"/>
      <c r="K25" s="242"/>
      <c r="L25" s="243"/>
      <c r="M25" s="247"/>
      <c r="N25" s="286">
        <f t="shared" si="0"/>
        <v>0</v>
      </c>
      <c r="O25" s="243"/>
      <c r="P25" s="244"/>
      <c r="Q25" s="241"/>
    </row>
    <row r="26" spans="1:17" ht="61.5" customHeight="1" thickBot="1" x14ac:dyDescent="0.3">
      <c r="A26" s="131" t="s">
        <v>262</v>
      </c>
      <c r="B26" s="158">
        <v>42803</v>
      </c>
      <c r="C26" s="159">
        <v>42817</v>
      </c>
      <c r="D26" s="128" t="s">
        <v>166</v>
      </c>
      <c r="E26" s="160"/>
      <c r="F26" s="128" t="s">
        <v>252</v>
      </c>
      <c r="G26" s="131" t="s">
        <v>253</v>
      </c>
      <c r="H26" s="161">
        <v>1000</v>
      </c>
      <c r="I26" s="162">
        <v>1000</v>
      </c>
      <c r="J26" s="159">
        <v>42817</v>
      </c>
      <c r="K26" s="158">
        <v>42970</v>
      </c>
      <c r="L26" s="159">
        <v>43001</v>
      </c>
      <c r="M26" s="163">
        <v>1000</v>
      </c>
      <c r="N26" s="164">
        <f>SUM(I26-M26)</f>
        <v>0</v>
      </c>
      <c r="O26" s="159">
        <v>42968</v>
      </c>
      <c r="P26" s="128"/>
      <c r="Q26" s="131" t="s">
        <v>117</v>
      </c>
    </row>
    <row r="27" spans="1:17" ht="26.25" customHeight="1" x14ac:dyDescent="0.25">
      <c r="A27" s="820" t="s">
        <v>119</v>
      </c>
      <c r="B27" s="821"/>
      <c r="C27" s="821"/>
      <c r="D27" s="821"/>
      <c r="E27" s="821"/>
      <c r="F27" s="821"/>
      <c r="G27" s="821"/>
      <c r="H27" s="822"/>
      <c r="I27" s="173">
        <f>SUM(I11:I26)</f>
        <v>10050</v>
      </c>
      <c r="J27" s="174"/>
      <c r="K27" s="165"/>
      <c r="L27" s="165"/>
      <c r="M27" s="175"/>
      <c r="N27" s="175"/>
      <c r="O27" s="165"/>
    </row>
    <row r="28" spans="1:17" ht="26.25" customHeight="1" thickBot="1" x14ac:dyDescent="0.3">
      <c r="A28" s="794" t="s">
        <v>120</v>
      </c>
      <c r="B28" s="795"/>
      <c r="C28" s="795"/>
      <c r="D28" s="795"/>
      <c r="E28" s="795"/>
      <c r="F28" s="795"/>
      <c r="G28" s="795"/>
      <c r="H28" s="823"/>
      <c r="I28" s="152">
        <f>SUM(I9-I27)</f>
        <v>-50</v>
      </c>
      <c r="J28" s="174"/>
      <c r="K28" s="165"/>
      <c r="L28" s="165"/>
      <c r="M28" s="175"/>
      <c r="N28" s="175"/>
      <c r="O28" s="165"/>
    </row>
    <row r="29" spans="1:17" x14ac:dyDescent="0.25">
      <c r="B29" s="176"/>
      <c r="C29" s="176"/>
      <c r="J29" s="176"/>
      <c r="K29" s="176"/>
      <c r="L29" s="176"/>
      <c r="M29" s="177"/>
      <c r="N29" s="177"/>
    </row>
    <row r="30" spans="1:17" x14ac:dyDescent="0.25">
      <c r="B30" s="176"/>
      <c r="C30" s="176"/>
      <c r="J30" s="176"/>
      <c r="K30" s="176"/>
      <c r="L30" s="176"/>
      <c r="M30" s="177"/>
      <c r="N30" s="177"/>
    </row>
    <row r="31" spans="1:17" x14ac:dyDescent="0.25">
      <c r="J31" s="176"/>
      <c r="K31" s="176"/>
      <c r="L31" s="176"/>
      <c r="M31" s="177"/>
      <c r="N31" s="177"/>
    </row>
    <row r="32" spans="1:17" x14ac:dyDescent="0.25">
      <c r="J32" s="176"/>
      <c r="K32" s="176"/>
      <c r="L32" s="176"/>
      <c r="M32" s="177"/>
      <c r="N32" s="177"/>
    </row>
    <row r="33" spans="10:14" x14ac:dyDescent="0.25">
      <c r="J33" s="176"/>
      <c r="K33" s="176"/>
      <c r="L33" s="176"/>
      <c r="M33" s="177"/>
      <c r="N33" s="177"/>
    </row>
    <row r="34" spans="10:14" x14ac:dyDescent="0.25">
      <c r="J34" s="176"/>
      <c r="K34" s="176"/>
      <c r="L34" s="176"/>
      <c r="M34" s="177"/>
      <c r="N34" s="177"/>
    </row>
    <row r="35" spans="10:14" x14ac:dyDescent="0.25">
      <c r="M35" s="177"/>
      <c r="N35" s="177"/>
    </row>
    <row r="36" spans="10:14" x14ac:dyDescent="0.25">
      <c r="M36" s="177"/>
      <c r="N36" s="177"/>
    </row>
    <row r="37" spans="10:14" x14ac:dyDescent="0.25">
      <c r="M37" s="177"/>
      <c r="N37" s="177"/>
    </row>
    <row r="38" spans="10:14" x14ac:dyDescent="0.25">
      <c r="M38" s="177"/>
      <c r="N38" s="177"/>
    </row>
    <row r="39" spans="10:14" x14ac:dyDescent="0.25">
      <c r="M39" s="177"/>
      <c r="N39" s="177"/>
    </row>
    <row r="40" spans="10:14" x14ac:dyDescent="0.25">
      <c r="M40" s="177"/>
      <c r="N40" s="177"/>
    </row>
    <row r="41" spans="10:14" x14ac:dyDescent="0.25">
      <c r="M41" s="177"/>
      <c r="N41" s="177"/>
    </row>
    <row r="42" spans="10:14" x14ac:dyDescent="0.25">
      <c r="M42" s="177"/>
      <c r="N42" s="177"/>
    </row>
    <row r="43" spans="10:14" x14ac:dyDescent="0.25">
      <c r="M43" s="177"/>
      <c r="N43" s="177"/>
    </row>
    <row r="44" spans="10:14" x14ac:dyDescent="0.25">
      <c r="M44" s="177"/>
      <c r="N44" s="177"/>
    </row>
    <row r="45" spans="10:14" x14ac:dyDescent="0.25">
      <c r="M45" s="177"/>
      <c r="N45" s="177"/>
    </row>
    <row r="46" spans="10:14" x14ac:dyDescent="0.25">
      <c r="M46" s="177"/>
      <c r="N46" s="177"/>
    </row>
  </sheetData>
  <mergeCells count="17">
    <mergeCell ref="A1:Q1"/>
    <mergeCell ref="A2:Q2"/>
    <mergeCell ref="F3:G3"/>
    <mergeCell ref="H3:I3"/>
    <mergeCell ref="F4:G4"/>
    <mergeCell ref="H4:I4"/>
    <mergeCell ref="A27:H27"/>
    <mergeCell ref="A28:H28"/>
    <mergeCell ref="F5:G5"/>
    <mergeCell ref="H5:I5"/>
    <mergeCell ref="F6:G6"/>
    <mergeCell ref="H6:I6"/>
    <mergeCell ref="A8:Q8"/>
    <mergeCell ref="F9:H9"/>
    <mergeCell ref="J9:Q9"/>
    <mergeCell ref="H7:I7"/>
    <mergeCell ref="A7:G7"/>
  </mergeCells>
  <pageMargins left="0.7" right="0.7" top="0.75" bottom="0.75" header="0.3" footer="0.3"/>
  <pageSetup paperSize="8" scale="78" orientation="landscape" verticalDpi="0" r:id="rId1"/>
  <headerFooter>
    <oddHeader>&amp;C&amp;"+,Bold"&amp;14  2016-2017&amp;R&amp;"+,Bold"&amp;14&amp;UAPPENDIX 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2"/>
  <sheetViews>
    <sheetView topLeftCell="A7" zoomScale="70" zoomScaleNormal="70" zoomScalePageLayoutView="60" workbookViewId="0">
      <selection activeCell="G20" sqref="G20"/>
    </sheetView>
  </sheetViews>
  <sheetFormatPr defaultColWidth="9.44140625" defaultRowHeight="13.8" x14ac:dyDescent="0.25"/>
  <cols>
    <col min="1" max="1" width="10.5546875" style="129" customWidth="1"/>
    <col min="2" max="2" width="15.5546875" style="129" customWidth="1"/>
    <col min="3" max="3" width="14.5546875" style="129" customWidth="1"/>
    <col min="4" max="4" width="16.5546875" style="129" customWidth="1"/>
    <col min="5" max="5" width="13" style="129" customWidth="1"/>
    <col min="6" max="6" width="23" style="129" customWidth="1"/>
    <col min="7" max="7" width="36.44140625" style="129" customWidth="1"/>
    <col min="8" max="8" width="14" style="129" customWidth="1"/>
    <col min="9" max="9" width="18.44140625" style="129" bestFit="1" customWidth="1"/>
    <col min="10" max="10" width="12.44140625" style="129" bestFit="1" customWidth="1"/>
    <col min="11" max="11" width="11.44140625" style="129" customWidth="1"/>
    <col min="12" max="12" width="10.5546875" style="129" customWidth="1"/>
    <col min="13" max="13" width="11.44140625" style="129" customWidth="1"/>
    <col min="14" max="14" width="13.44140625" style="169" bestFit="1" customWidth="1"/>
    <col min="15" max="15" width="10.5546875" style="129" customWidth="1"/>
    <col min="16" max="16" width="11.5546875" style="129" customWidth="1"/>
    <col min="17" max="17" width="7.5546875" style="129" customWidth="1"/>
    <col min="18" max="16384" width="9.44140625" style="129"/>
  </cols>
  <sheetData>
    <row r="1" spans="1:17" ht="43.5" customHeight="1" thickBot="1" x14ac:dyDescent="0.3">
      <c r="A1" s="807" t="s">
        <v>201</v>
      </c>
      <c r="B1" s="808"/>
      <c r="C1" s="808"/>
      <c r="D1" s="808"/>
      <c r="E1" s="808"/>
      <c r="F1" s="808"/>
      <c r="G1" s="808"/>
      <c r="H1" s="808"/>
      <c r="I1" s="808"/>
      <c r="J1" s="808"/>
      <c r="K1" s="808"/>
      <c r="L1" s="808"/>
      <c r="M1" s="808"/>
      <c r="N1" s="808"/>
      <c r="O1" s="808"/>
      <c r="P1" s="808"/>
      <c r="Q1" s="809"/>
    </row>
    <row r="2" spans="1:17" ht="26.25" customHeight="1" thickBot="1" x14ac:dyDescent="0.3">
      <c r="A2" s="798" t="s">
        <v>121</v>
      </c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800"/>
    </row>
    <row r="3" spans="1:17" s="119" customFormat="1" ht="34.5" customHeight="1" thickBot="1" x14ac:dyDescent="0.3">
      <c r="A3" s="116" t="s">
        <v>98</v>
      </c>
      <c r="B3" s="117" t="s">
        <v>222</v>
      </c>
      <c r="C3" s="116" t="s">
        <v>106</v>
      </c>
      <c r="D3" s="117" t="s">
        <v>107</v>
      </c>
      <c r="E3" s="116" t="s">
        <v>108</v>
      </c>
      <c r="F3" s="798" t="s">
        <v>2</v>
      </c>
      <c r="G3" s="810"/>
      <c r="H3" s="798" t="s">
        <v>160</v>
      </c>
      <c r="I3" s="810"/>
      <c r="J3" s="116" t="s">
        <v>111</v>
      </c>
      <c r="K3" s="117" t="s">
        <v>112</v>
      </c>
      <c r="L3" s="116" t="s">
        <v>113</v>
      </c>
      <c r="M3" s="117" t="s">
        <v>114</v>
      </c>
      <c r="N3" s="118" t="s">
        <v>147</v>
      </c>
      <c r="O3" s="116" t="s">
        <v>115</v>
      </c>
      <c r="P3" s="117" t="s">
        <v>116</v>
      </c>
      <c r="Q3" s="116" t="s">
        <v>118</v>
      </c>
    </row>
    <row r="4" spans="1:17" ht="26.25" customHeight="1" x14ac:dyDescent="0.25">
      <c r="A4" s="120" t="s">
        <v>181</v>
      </c>
      <c r="B4" s="211">
        <v>41949</v>
      </c>
      <c r="C4" s="133">
        <v>41963</v>
      </c>
      <c r="D4" s="134" t="s">
        <v>155</v>
      </c>
      <c r="E4" s="135" t="s">
        <v>199</v>
      </c>
      <c r="F4" s="811" t="s">
        <v>180</v>
      </c>
      <c r="G4" s="812"/>
      <c r="H4" s="813">
        <v>10000</v>
      </c>
      <c r="I4" s="812"/>
      <c r="J4" s="133">
        <v>42095</v>
      </c>
      <c r="K4" s="211"/>
      <c r="L4" s="133">
        <v>42460</v>
      </c>
      <c r="M4" s="212"/>
      <c r="N4" s="137">
        <f>SUM(H4-M4)</f>
        <v>10000</v>
      </c>
      <c r="O4" s="133">
        <v>42352</v>
      </c>
      <c r="P4" s="213"/>
      <c r="Q4" s="120" t="s">
        <v>117</v>
      </c>
    </row>
    <row r="5" spans="1:17" ht="26.25" customHeight="1" x14ac:dyDescent="0.25">
      <c r="A5" s="214" t="s">
        <v>181</v>
      </c>
      <c r="B5" s="215">
        <v>41949</v>
      </c>
      <c r="C5" s="216">
        <v>41963</v>
      </c>
      <c r="D5" s="140" t="s">
        <v>166</v>
      </c>
      <c r="E5" s="141" t="s">
        <v>198</v>
      </c>
      <c r="F5" s="824" t="s">
        <v>165</v>
      </c>
      <c r="G5" s="825"/>
      <c r="H5" s="826">
        <v>5000</v>
      </c>
      <c r="I5" s="825"/>
      <c r="J5" s="216">
        <v>42095</v>
      </c>
      <c r="K5" s="215"/>
      <c r="L5" s="216">
        <v>42460</v>
      </c>
      <c r="M5" s="217"/>
      <c r="N5" s="137">
        <f>SUM(H5-M5)</f>
        <v>5000</v>
      </c>
      <c r="O5" s="216">
        <v>42352</v>
      </c>
      <c r="P5" s="218"/>
      <c r="Q5" s="144" t="s">
        <v>117</v>
      </c>
    </row>
    <row r="6" spans="1:17" ht="26.25" customHeight="1" thickBot="1" x14ac:dyDescent="0.3">
      <c r="A6" s="187" t="s">
        <v>182</v>
      </c>
      <c r="B6" s="188" t="s">
        <v>58</v>
      </c>
      <c r="C6" s="189">
        <v>42019</v>
      </c>
      <c r="D6" s="190" t="s">
        <v>155</v>
      </c>
      <c r="E6" s="191" t="s">
        <v>200</v>
      </c>
      <c r="F6" s="802" t="s">
        <v>151</v>
      </c>
      <c r="G6" s="803"/>
      <c r="H6" s="804">
        <v>14594.2</v>
      </c>
      <c r="I6" s="803"/>
      <c r="J6" s="189">
        <v>42095</v>
      </c>
      <c r="K6" s="188"/>
      <c r="L6" s="189">
        <v>42460</v>
      </c>
      <c r="M6" s="192"/>
      <c r="N6" s="137">
        <f>SUM(H6-M6)</f>
        <v>14594.2</v>
      </c>
      <c r="O6" s="189">
        <v>42312</v>
      </c>
      <c r="P6" s="193"/>
      <c r="Q6" s="187" t="s">
        <v>117</v>
      </c>
    </row>
    <row r="7" spans="1:17" ht="26.25" customHeight="1" thickBot="1" x14ac:dyDescent="0.3">
      <c r="A7" s="798" t="s">
        <v>122</v>
      </c>
      <c r="B7" s="799"/>
      <c r="C7" s="799"/>
      <c r="D7" s="799"/>
      <c r="E7" s="799"/>
      <c r="F7" s="799"/>
      <c r="G7" s="799"/>
      <c r="H7" s="799"/>
      <c r="I7" s="799"/>
      <c r="J7" s="799"/>
      <c r="K7" s="799"/>
      <c r="L7" s="799"/>
      <c r="M7" s="799"/>
      <c r="N7" s="799"/>
      <c r="O7" s="799"/>
      <c r="P7" s="799"/>
      <c r="Q7" s="800"/>
    </row>
    <row r="8" spans="1:17" ht="26.25" customHeight="1" thickBot="1" x14ac:dyDescent="0.3">
      <c r="A8" s="147"/>
      <c r="B8" s="148"/>
      <c r="C8" s="149"/>
      <c r="D8" s="150"/>
      <c r="E8" s="151"/>
      <c r="F8" s="814" t="s">
        <v>123</v>
      </c>
      <c r="G8" s="815"/>
      <c r="H8" s="816"/>
      <c r="I8" s="152">
        <v>9000</v>
      </c>
      <c r="J8" s="817"/>
      <c r="K8" s="818"/>
      <c r="L8" s="818"/>
      <c r="M8" s="818"/>
      <c r="N8" s="818"/>
      <c r="O8" s="818"/>
      <c r="P8" s="818"/>
      <c r="Q8" s="819"/>
    </row>
    <row r="9" spans="1:17" s="119" customFormat="1" ht="36.75" customHeight="1" thickBot="1" x14ac:dyDescent="0.3">
      <c r="A9" s="125" t="s">
        <v>98</v>
      </c>
      <c r="B9" s="124" t="s">
        <v>222</v>
      </c>
      <c r="C9" s="125" t="s">
        <v>106</v>
      </c>
      <c r="D9" s="124" t="s">
        <v>107</v>
      </c>
      <c r="E9" s="125" t="s">
        <v>108</v>
      </c>
      <c r="F9" s="124" t="s">
        <v>2</v>
      </c>
      <c r="G9" s="125" t="s">
        <v>140</v>
      </c>
      <c r="H9" s="125" t="s">
        <v>109</v>
      </c>
      <c r="I9" s="124" t="s">
        <v>110</v>
      </c>
      <c r="J9" s="125" t="s">
        <v>111</v>
      </c>
      <c r="K9" s="124" t="s">
        <v>112</v>
      </c>
      <c r="L9" s="125" t="s">
        <v>113</v>
      </c>
      <c r="M9" s="124" t="s">
        <v>114</v>
      </c>
      <c r="N9" s="126" t="s">
        <v>147</v>
      </c>
      <c r="O9" s="125" t="s">
        <v>115</v>
      </c>
      <c r="P9" s="124" t="s">
        <v>116</v>
      </c>
      <c r="Q9" s="125" t="s">
        <v>118</v>
      </c>
    </row>
    <row r="10" spans="1:17" ht="31.5" customHeight="1" thickBot="1" x14ac:dyDescent="0.3">
      <c r="A10" s="219" t="s">
        <v>184</v>
      </c>
      <c r="B10" s="220">
        <v>41949</v>
      </c>
      <c r="C10" s="221">
        <v>41963</v>
      </c>
      <c r="D10" s="222" t="s">
        <v>166</v>
      </c>
      <c r="E10" s="223" t="s">
        <v>198</v>
      </c>
      <c r="F10" s="224" t="s">
        <v>3</v>
      </c>
      <c r="G10" s="225" t="s">
        <v>202</v>
      </c>
      <c r="H10" s="226">
        <v>850</v>
      </c>
      <c r="I10" s="226">
        <v>850</v>
      </c>
      <c r="J10" s="221">
        <v>42095</v>
      </c>
      <c r="K10" s="220" t="s">
        <v>58</v>
      </c>
      <c r="L10" s="221">
        <v>42460</v>
      </c>
      <c r="M10" s="227">
        <v>850</v>
      </c>
      <c r="N10" s="228">
        <f>SUM(H10-M10)</f>
        <v>0</v>
      </c>
      <c r="O10" s="221">
        <v>42171</v>
      </c>
      <c r="P10" s="229"/>
      <c r="Q10" s="219" t="s">
        <v>117</v>
      </c>
    </row>
    <row r="11" spans="1:17" ht="31.5" customHeight="1" thickBot="1" x14ac:dyDescent="0.3">
      <c r="A11" s="194" t="s">
        <v>184</v>
      </c>
      <c r="B11" s="195" t="s">
        <v>58</v>
      </c>
      <c r="C11" s="196">
        <v>42163</v>
      </c>
      <c r="D11" s="197" t="s">
        <v>155</v>
      </c>
      <c r="E11" s="198" t="s">
        <v>203</v>
      </c>
      <c r="F11" s="197" t="s">
        <v>204</v>
      </c>
      <c r="G11" s="194" t="s">
        <v>205</v>
      </c>
      <c r="H11" s="199">
        <v>1500</v>
      </c>
      <c r="I11" s="257">
        <v>1500</v>
      </c>
      <c r="J11" s="196">
        <v>42163</v>
      </c>
      <c r="K11" s="195">
        <v>42316</v>
      </c>
      <c r="L11" s="196">
        <v>42346</v>
      </c>
      <c r="M11" s="201">
        <v>1500</v>
      </c>
      <c r="N11" s="184">
        <f t="shared" ref="N11:N22" si="0">SUM(I11-M11)</f>
        <v>0</v>
      </c>
      <c r="O11" s="196">
        <v>42311</v>
      </c>
      <c r="P11" s="197"/>
      <c r="Q11" s="194" t="s">
        <v>117</v>
      </c>
    </row>
    <row r="12" spans="1:17" ht="31.5" customHeight="1" thickBot="1" x14ac:dyDescent="0.3">
      <c r="A12" s="232" t="s">
        <v>184</v>
      </c>
      <c r="B12" s="233">
        <v>42194</v>
      </c>
      <c r="C12" s="234">
        <v>42271</v>
      </c>
      <c r="D12" s="235" t="s">
        <v>166</v>
      </c>
      <c r="E12" s="236" t="s">
        <v>206</v>
      </c>
      <c r="F12" s="235" t="s">
        <v>207</v>
      </c>
      <c r="G12" s="232" t="s">
        <v>209</v>
      </c>
      <c r="H12" s="237">
        <v>1000</v>
      </c>
      <c r="I12" s="238" t="s">
        <v>215</v>
      </c>
      <c r="J12" s="234"/>
      <c r="K12" s="233"/>
      <c r="L12" s="234"/>
      <c r="M12" s="239">
        <v>0</v>
      </c>
      <c r="N12" s="240"/>
      <c r="O12" s="234"/>
      <c r="P12" s="235"/>
      <c r="Q12" s="232"/>
    </row>
    <row r="13" spans="1:17" ht="31.5" customHeight="1" thickBot="1" x14ac:dyDescent="0.3">
      <c r="A13" s="241" t="s">
        <v>184</v>
      </c>
      <c r="B13" s="242">
        <v>42194</v>
      </c>
      <c r="C13" s="243">
        <v>42271</v>
      </c>
      <c r="D13" s="244" t="s">
        <v>166</v>
      </c>
      <c r="E13" s="245" t="s">
        <v>208</v>
      </c>
      <c r="F13" s="244" t="s">
        <v>127</v>
      </c>
      <c r="G13" s="241" t="s">
        <v>210</v>
      </c>
      <c r="H13" s="246">
        <v>1478.48</v>
      </c>
      <c r="I13" s="238" t="s">
        <v>215</v>
      </c>
      <c r="J13" s="243"/>
      <c r="K13" s="242"/>
      <c r="L13" s="243"/>
      <c r="M13" s="247"/>
      <c r="N13" s="240"/>
      <c r="O13" s="243"/>
      <c r="P13" s="244"/>
      <c r="Q13" s="241"/>
    </row>
    <row r="14" spans="1:17" s="172" customFormat="1" ht="31.5" customHeight="1" thickBot="1" x14ac:dyDescent="0.3">
      <c r="A14" s="144" t="s">
        <v>184</v>
      </c>
      <c r="B14" s="220">
        <v>42310</v>
      </c>
      <c r="C14" s="221">
        <v>42327</v>
      </c>
      <c r="D14" s="222" t="s">
        <v>166</v>
      </c>
      <c r="E14" s="223" t="s">
        <v>217</v>
      </c>
      <c r="F14" s="224" t="s">
        <v>211</v>
      </c>
      <c r="G14" s="225" t="s">
        <v>212</v>
      </c>
      <c r="H14" s="226">
        <v>500</v>
      </c>
      <c r="I14" s="257">
        <v>500</v>
      </c>
      <c r="J14" s="139">
        <v>42328</v>
      </c>
      <c r="K14" s="138">
        <v>42480</v>
      </c>
      <c r="L14" s="139">
        <v>42510</v>
      </c>
      <c r="M14" s="142">
        <v>500</v>
      </c>
      <c r="N14" s="184">
        <f t="shared" si="0"/>
        <v>0</v>
      </c>
      <c r="O14" s="139">
        <v>42398</v>
      </c>
      <c r="P14" s="121"/>
      <c r="Q14" s="144" t="s">
        <v>117</v>
      </c>
    </row>
    <row r="15" spans="1:17" ht="31.5" customHeight="1" thickBot="1" x14ac:dyDescent="0.3">
      <c r="A15" s="241" t="s">
        <v>184</v>
      </c>
      <c r="B15" s="242">
        <v>42310</v>
      </c>
      <c r="C15" s="243">
        <v>42327</v>
      </c>
      <c r="D15" s="244" t="s">
        <v>166</v>
      </c>
      <c r="E15" s="245" t="s">
        <v>217</v>
      </c>
      <c r="F15" s="244" t="s">
        <v>24</v>
      </c>
      <c r="G15" s="241" t="s">
        <v>213</v>
      </c>
      <c r="H15" s="246">
        <v>500</v>
      </c>
      <c r="I15" s="238" t="s">
        <v>215</v>
      </c>
      <c r="J15" s="243"/>
      <c r="K15" s="242"/>
      <c r="L15" s="243"/>
      <c r="M15" s="247"/>
      <c r="N15" s="240"/>
      <c r="O15" s="243"/>
      <c r="P15" s="244"/>
      <c r="Q15" s="241"/>
    </row>
    <row r="16" spans="1:17" ht="31.5" customHeight="1" thickBot="1" x14ac:dyDescent="0.3">
      <c r="A16" s="186" t="s">
        <v>184</v>
      </c>
      <c r="B16" s="138">
        <v>42310</v>
      </c>
      <c r="C16" s="139">
        <v>42327</v>
      </c>
      <c r="D16" s="121" t="s">
        <v>166</v>
      </c>
      <c r="E16" s="141" t="s">
        <v>217</v>
      </c>
      <c r="F16" s="121" t="s">
        <v>32</v>
      </c>
      <c r="G16" s="144" t="s">
        <v>214</v>
      </c>
      <c r="H16" s="208">
        <v>1500</v>
      </c>
      <c r="I16" s="257">
        <v>1500</v>
      </c>
      <c r="J16" s="203">
        <v>42328</v>
      </c>
      <c r="K16" s="202">
        <v>42480</v>
      </c>
      <c r="L16" s="203">
        <v>42510</v>
      </c>
      <c r="M16" s="207">
        <v>1500</v>
      </c>
      <c r="N16" s="184">
        <f t="shared" si="0"/>
        <v>0</v>
      </c>
      <c r="O16" s="203">
        <v>42391</v>
      </c>
      <c r="P16" s="204"/>
      <c r="Q16" s="186" t="s">
        <v>117</v>
      </c>
    </row>
    <row r="17" spans="1:17" ht="31.5" customHeight="1" thickBot="1" x14ac:dyDescent="0.3">
      <c r="A17" s="248" t="s">
        <v>184</v>
      </c>
      <c r="B17" s="249">
        <v>42310</v>
      </c>
      <c r="C17" s="250">
        <v>42327</v>
      </c>
      <c r="D17" s="251" t="s">
        <v>166</v>
      </c>
      <c r="E17" s="252" t="s">
        <v>217</v>
      </c>
      <c r="F17" s="251" t="s">
        <v>29</v>
      </c>
      <c r="G17" s="248" t="s">
        <v>177</v>
      </c>
      <c r="H17" s="253">
        <v>500</v>
      </c>
      <c r="I17" s="254" t="s">
        <v>216</v>
      </c>
      <c r="J17" s="250"/>
      <c r="K17" s="249"/>
      <c r="L17" s="250"/>
      <c r="M17" s="255"/>
      <c r="N17" s="256"/>
      <c r="O17" s="250"/>
      <c r="P17" s="251"/>
      <c r="Q17" s="248"/>
    </row>
    <row r="18" spans="1:17" ht="31.5" customHeight="1" thickBot="1" x14ac:dyDescent="0.3">
      <c r="A18" s="144" t="s">
        <v>184</v>
      </c>
      <c r="B18" s="138" t="s">
        <v>58</v>
      </c>
      <c r="C18" s="139">
        <v>42390</v>
      </c>
      <c r="D18" s="121" t="s">
        <v>155</v>
      </c>
      <c r="E18" s="141" t="s">
        <v>227</v>
      </c>
      <c r="F18" s="121" t="s">
        <v>218</v>
      </c>
      <c r="G18" s="144" t="s">
        <v>219</v>
      </c>
      <c r="H18" s="208">
        <v>1000</v>
      </c>
      <c r="I18" s="209">
        <v>1000</v>
      </c>
      <c r="J18" s="139">
        <v>42391</v>
      </c>
      <c r="K18" s="138">
        <v>42543</v>
      </c>
      <c r="L18" s="139">
        <v>42573</v>
      </c>
      <c r="M18" s="142">
        <v>1000</v>
      </c>
      <c r="N18" s="184">
        <f t="shared" si="0"/>
        <v>0</v>
      </c>
      <c r="O18" s="139">
        <v>42531</v>
      </c>
      <c r="P18" s="121"/>
      <c r="Q18" s="144" t="s">
        <v>117</v>
      </c>
    </row>
    <row r="19" spans="1:17" ht="31.5" customHeight="1" thickBot="1" x14ac:dyDescent="0.3">
      <c r="A19" s="194" t="s">
        <v>184</v>
      </c>
      <c r="B19" s="195" t="s">
        <v>58</v>
      </c>
      <c r="C19" s="196">
        <v>42390</v>
      </c>
      <c r="D19" s="197" t="s">
        <v>155</v>
      </c>
      <c r="E19" s="198" t="s">
        <v>227</v>
      </c>
      <c r="F19" s="197" t="s">
        <v>221</v>
      </c>
      <c r="G19" s="194" t="s">
        <v>220</v>
      </c>
      <c r="H19" s="199">
        <v>1000</v>
      </c>
      <c r="I19" s="200">
        <v>750</v>
      </c>
      <c r="J19" s="196">
        <v>42391</v>
      </c>
      <c r="K19" s="195">
        <v>42543</v>
      </c>
      <c r="L19" s="196">
        <v>42573</v>
      </c>
      <c r="M19" s="201">
        <v>750</v>
      </c>
      <c r="N19" s="184">
        <f t="shared" si="0"/>
        <v>0</v>
      </c>
      <c r="O19" s="196">
        <v>42405</v>
      </c>
      <c r="P19" s="197"/>
      <c r="Q19" s="194" t="s">
        <v>117</v>
      </c>
    </row>
    <row r="20" spans="1:17" ht="31.5" customHeight="1" thickBot="1" x14ac:dyDescent="0.3">
      <c r="A20" s="194" t="s">
        <v>184</v>
      </c>
      <c r="B20" s="195">
        <v>42439</v>
      </c>
      <c r="C20" s="196">
        <v>42446</v>
      </c>
      <c r="D20" s="197" t="s">
        <v>166</v>
      </c>
      <c r="E20" s="198"/>
      <c r="F20" s="197" t="s">
        <v>29</v>
      </c>
      <c r="G20" s="194" t="s">
        <v>177</v>
      </c>
      <c r="H20" s="199">
        <v>500</v>
      </c>
      <c r="I20" s="257">
        <v>500</v>
      </c>
      <c r="J20" s="196">
        <v>42446</v>
      </c>
      <c r="K20" s="195">
        <v>42599</v>
      </c>
      <c r="L20" s="196">
        <v>42630</v>
      </c>
      <c r="M20" s="201">
        <v>500</v>
      </c>
      <c r="N20" s="184">
        <f t="shared" si="0"/>
        <v>0</v>
      </c>
      <c r="O20" s="196">
        <v>42622</v>
      </c>
      <c r="P20" s="197"/>
      <c r="Q20" s="194" t="s">
        <v>117</v>
      </c>
    </row>
    <row r="21" spans="1:17" ht="31.5" customHeight="1" thickBot="1" x14ac:dyDescent="0.3">
      <c r="A21" s="186" t="s">
        <v>184</v>
      </c>
      <c r="B21" s="202">
        <v>42439</v>
      </c>
      <c r="C21" s="203">
        <v>42446</v>
      </c>
      <c r="D21" s="204" t="s">
        <v>166</v>
      </c>
      <c r="E21" s="182"/>
      <c r="F21" s="204" t="s">
        <v>49</v>
      </c>
      <c r="G21" s="186" t="s">
        <v>223</v>
      </c>
      <c r="H21" s="205">
        <v>750</v>
      </c>
      <c r="I21" s="206">
        <v>750</v>
      </c>
      <c r="J21" s="203">
        <v>42446</v>
      </c>
      <c r="K21" s="202">
        <v>42599</v>
      </c>
      <c r="L21" s="203">
        <v>42630</v>
      </c>
      <c r="M21" s="207">
        <v>750</v>
      </c>
      <c r="N21" s="184">
        <f t="shared" si="0"/>
        <v>0</v>
      </c>
      <c r="O21" s="203">
        <v>42622</v>
      </c>
      <c r="P21" s="204"/>
      <c r="Q21" s="186" t="s">
        <v>117</v>
      </c>
    </row>
    <row r="22" spans="1:17" ht="31.5" customHeight="1" thickBot="1" x14ac:dyDescent="0.3">
      <c r="A22" s="194" t="s">
        <v>184</v>
      </c>
      <c r="B22" s="195">
        <v>42439</v>
      </c>
      <c r="C22" s="196">
        <v>42446</v>
      </c>
      <c r="D22" s="197" t="s">
        <v>166</v>
      </c>
      <c r="E22" s="198"/>
      <c r="F22" s="197" t="s">
        <v>224</v>
      </c>
      <c r="G22" s="194" t="s">
        <v>225</v>
      </c>
      <c r="H22" s="199">
        <v>700</v>
      </c>
      <c r="I22" s="200">
        <v>700</v>
      </c>
      <c r="J22" s="196">
        <v>42446</v>
      </c>
      <c r="K22" s="195">
        <v>42599</v>
      </c>
      <c r="L22" s="196">
        <v>42630</v>
      </c>
      <c r="M22" s="201">
        <v>700</v>
      </c>
      <c r="N22" s="146">
        <f t="shared" si="0"/>
        <v>0</v>
      </c>
      <c r="O22" s="196">
        <v>42594</v>
      </c>
      <c r="P22" s="197"/>
      <c r="Q22" s="194" t="s">
        <v>117</v>
      </c>
    </row>
    <row r="23" spans="1:17" ht="26.25" customHeight="1" x14ac:dyDescent="0.25">
      <c r="A23" s="829" t="s">
        <v>119</v>
      </c>
      <c r="B23" s="830"/>
      <c r="C23" s="830"/>
      <c r="D23" s="830"/>
      <c r="E23" s="830"/>
      <c r="F23" s="830"/>
      <c r="G23" s="830"/>
      <c r="H23" s="831"/>
      <c r="I23" s="173">
        <f>SUM(I10:I22)</f>
        <v>8050</v>
      </c>
      <c r="J23" s="174"/>
      <c r="K23" s="165"/>
      <c r="L23" s="165"/>
      <c r="M23" s="175"/>
      <c r="N23" s="175"/>
      <c r="O23" s="165"/>
    </row>
    <row r="24" spans="1:17" ht="26.25" customHeight="1" thickBot="1" x14ac:dyDescent="0.3">
      <c r="A24" s="794" t="s">
        <v>163</v>
      </c>
      <c r="B24" s="795"/>
      <c r="C24" s="795"/>
      <c r="D24" s="795"/>
      <c r="E24" s="795"/>
      <c r="F24" s="795"/>
      <c r="G24" s="795"/>
      <c r="H24" s="823"/>
      <c r="I24" s="152">
        <f>SUM(I8-I23)</f>
        <v>950</v>
      </c>
      <c r="J24" s="174"/>
      <c r="K24" s="165"/>
      <c r="L24" s="165"/>
      <c r="M24" s="175"/>
      <c r="N24" s="175"/>
      <c r="O24" s="165"/>
    </row>
    <row r="25" spans="1:17" x14ac:dyDescent="0.25">
      <c r="B25" s="176"/>
      <c r="C25" s="176"/>
      <c r="J25" s="176"/>
      <c r="K25" s="176"/>
      <c r="L25" s="176"/>
      <c r="M25" s="177"/>
      <c r="N25" s="177"/>
    </row>
    <row r="26" spans="1:17" x14ac:dyDescent="0.25">
      <c r="B26" s="176"/>
      <c r="C26" s="176"/>
      <c r="J26" s="176"/>
      <c r="K26" s="176"/>
      <c r="L26" s="176"/>
      <c r="M26" s="177"/>
      <c r="N26" s="177"/>
    </row>
    <row r="27" spans="1:17" x14ac:dyDescent="0.25">
      <c r="J27" s="176"/>
      <c r="K27" s="176"/>
      <c r="L27" s="176"/>
      <c r="M27" s="177"/>
      <c r="N27" s="177"/>
    </row>
    <row r="28" spans="1:17" x14ac:dyDescent="0.25">
      <c r="J28" s="176"/>
      <c r="K28" s="169"/>
      <c r="L28" s="176"/>
      <c r="M28" s="177"/>
      <c r="N28" s="177"/>
    </row>
    <row r="29" spans="1:17" x14ac:dyDescent="0.25">
      <c r="J29" s="176"/>
      <c r="K29" s="176"/>
      <c r="L29" s="176"/>
      <c r="M29" s="177"/>
      <c r="N29" s="177"/>
    </row>
    <row r="30" spans="1:17" x14ac:dyDescent="0.25">
      <c r="J30" s="176"/>
      <c r="K30" s="176"/>
      <c r="L30" s="176"/>
      <c r="M30" s="177"/>
      <c r="N30" s="177"/>
    </row>
    <row r="31" spans="1:17" x14ac:dyDescent="0.25">
      <c r="M31" s="177"/>
      <c r="N31" s="177"/>
    </row>
    <row r="32" spans="1:17" x14ac:dyDescent="0.25">
      <c r="M32" s="177"/>
      <c r="N32" s="177"/>
    </row>
    <row r="33" spans="13:14" x14ac:dyDescent="0.25">
      <c r="M33" s="177"/>
      <c r="N33" s="177"/>
    </row>
    <row r="34" spans="13:14" x14ac:dyDescent="0.25">
      <c r="M34" s="177"/>
      <c r="N34" s="177"/>
    </row>
    <row r="35" spans="13:14" x14ac:dyDescent="0.25">
      <c r="M35" s="177"/>
      <c r="N35" s="177"/>
    </row>
    <row r="36" spans="13:14" x14ac:dyDescent="0.25">
      <c r="M36" s="177"/>
      <c r="N36" s="177"/>
    </row>
    <row r="37" spans="13:14" x14ac:dyDescent="0.25">
      <c r="M37" s="177"/>
      <c r="N37" s="177"/>
    </row>
    <row r="38" spans="13:14" x14ac:dyDescent="0.25">
      <c r="M38" s="177"/>
      <c r="N38" s="177"/>
    </row>
    <row r="39" spans="13:14" x14ac:dyDescent="0.25">
      <c r="M39" s="177"/>
      <c r="N39" s="177"/>
    </row>
    <row r="40" spans="13:14" x14ac:dyDescent="0.25">
      <c r="M40" s="177"/>
      <c r="N40" s="177"/>
    </row>
    <row r="41" spans="13:14" x14ac:dyDescent="0.25">
      <c r="M41" s="177"/>
      <c r="N41" s="177"/>
    </row>
    <row r="42" spans="13:14" x14ac:dyDescent="0.25">
      <c r="M42" s="177"/>
      <c r="N42" s="177"/>
    </row>
  </sheetData>
  <mergeCells count="15">
    <mergeCell ref="A1:Q1"/>
    <mergeCell ref="A2:Q2"/>
    <mergeCell ref="F3:G3"/>
    <mergeCell ref="H3:I3"/>
    <mergeCell ref="F4:G4"/>
    <mergeCell ref="H4:I4"/>
    <mergeCell ref="F5:G5"/>
    <mergeCell ref="H5:I5"/>
    <mergeCell ref="F6:G6"/>
    <mergeCell ref="H6:I6"/>
    <mergeCell ref="A24:H24"/>
    <mergeCell ref="A7:Q7"/>
    <mergeCell ref="F8:H8"/>
    <mergeCell ref="J8:Q8"/>
    <mergeCell ref="A23:H23"/>
  </mergeCells>
  <pageMargins left="0.7" right="0.7" top="0.75" bottom="0.75" header="0.3" footer="0.3"/>
  <pageSetup paperSize="8" scale="78" orientation="landscape" r:id="rId1"/>
  <headerFooter>
    <oddHeader>&amp;C&amp;"+,Regular"&amp;14 &amp;"+,Bold" 2015-2016&amp;R&amp;"Arial,Bold"&amp;UAPPENDIX 1</oddHeader>
  </headerFooter>
  <ignoredErrors>
    <ignoredError sqref="E11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42"/>
  <sheetViews>
    <sheetView zoomScale="70" zoomScaleNormal="70" zoomScalePageLayoutView="60" workbookViewId="0">
      <selection activeCell="J30" sqref="J30"/>
    </sheetView>
  </sheetViews>
  <sheetFormatPr defaultColWidth="9.44140625" defaultRowHeight="13.8" x14ac:dyDescent="0.25"/>
  <cols>
    <col min="1" max="1" width="9.44140625" style="129" bestFit="1" customWidth="1"/>
    <col min="2" max="2" width="15.5546875" style="129" customWidth="1"/>
    <col min="3" max="3" width="14.5546875" style="129" customWidth="1"/>
    <col min="4" max="4" width="16.5546875" style="129" customWidth="1"/>
    <col min="5" max="5" width="13" style="129" customWidth="1"/>
    <col min="6" max="6" width="23" style="129" customWidth="1"/>
    <col min="7" max="7" width="36.44140625" style="129" customWidth="1"/>
    <col min="8" max="8" width="14" style="129" customWidth="1"/>
    <col min="9" max="9" width="13.44140625" style="129" customWidth="1"/>
    <col min="10" max="10" width="12.44140625" style="129" bestFit="1" customWidth="1"/>
    <col min="11" max="11" width="11.44140625" style="129" customWidth="1"/>
    <col min="12" max="12" width="10.5546875" style="129" customWidth="1"/>
    <col min="13" max="13" width="15.5546875" style="129" bestFit="1" customWidth="1"/>
    <col min="14" max="14" width="13.44140625" style="169" bestFit="1" customWidth="1"/>
    <col min="15" max="15" width="10.5546875" style="129" customWidth="1"/>
    <col min="16" max="16" width="11.5546875" style="129" customWidth="1"/>
    <col min="17" max="17" width="7.5546875" style="129" customWidth="1"/>
    <col min="18" max="16384" width="9.44140625" style="129"/>
  </cols>
  <sheetData>
    <row r="1" spans="1:17" ht="43.5" customHeight="1" thickBot="1" x14ac:dyDescent="0.3">
      <c r="A1" s="807" t="s">
        <v>161</v>
      </c>
      <c r="B1" s="808"/>
      <c r="C1" s="808"/>
      <c r="D1" s="808"/>
      <c r="E1" s="808"/>
      <c r="F1" s="808"/>
      <c r="G1" s="808"/>
      <c r="H1" s="808"/>
      <c r="I1" s="808"/>
      <c r="J1" s="808"/>
      <c r="K1" s="808"/>
      <c r="L1" s="808"/>
      <c r="M1" s="808"/>
      <c r="N1" s="808"/>
      <c r="O1" s="808"/>
      <c r="P1" s="808"/>
      <c r="Q1" s="809"/>
    </row>
    <row r="2" spans="1:17" ht="26.25" customHeight="1" thickBot="1" x14ac:dyDescent="0.3">
      <c r="A2" s="798" t="s">
        <v>121</v>
      </c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800"/>
    </row>
    <row r="3" spans="1:17" s="119" customFormat="1" ht="28.2" thickBot="1" x14ac:dyDescent="0.3">
      <c r="A3" s="116" t="s">
        <v>98</v>
      </c>
      <c r="B3" s="117" t="s">
        <v>105</v>
      </c>
      <c r="C3" s="116" t="s">
        <v>106</v>
      </c>
      <c r="D3" s="117" t="s">
        <v>107</v>
      </c>
      <c r="E3" s="116" t="s">
        <v>108</v>
      </c>
      <c r="F3" s="798" t="s">
        <v>2</v>
      </c>
      <c r="G3" s="810"/>
      <c r="H3" s="798" t="s">
        <v>160</v>
      </c>
      <c r="I3" s="810"/>
      <c r="J3" s="116" t="s">
        <v>111</v>
      </c>
      <c r="K3" s="117" t="s">
        <v>112</v>
      </c>
      <c r="L3" s="116" t="s">
        <v>113</v>
      </c>
      <c r="M3" s="117" t="s">
        <v>114</v>
      </c>
      <c r="N3" s="118" t="s">
        <v>147</v>
      </c>
      <c r="O3" s="116" t="s">
        <v>115</v>
      </c>
      <c r="P3" s="117" t="s">
        <v>116</v>
      </c>
      <c r="Q3" s="116" t="s">
        <v>118</v>
      </c>
    </row>
    <row r="4" spans="1:17" ht="26.25" customHeight="1" x14ac:dyDescent="0.25">
      <c r="A4" s="120" t="s">
        <v>181</v>
      </c>
      <c r="B4" s="211" t="s">
        <v>58</v>
      </c>
      <c r="C4" s="133" t="s">
        <v>58</v>
      </c>
      <c r="D4" s="134" t="s">
        <v>58</v>
      </c>
      <c r="E4" s="135"/>
      <c r="F4" s="811" t="s">
        <v>164</v>
      </c>
      <c r="G4" s="812"/>
      <c r="H4" s="813">
        <v>5800</v>
      </c>
      <c r="I4" s="812"/>
      <c r="J4" s="133"/>
      <c r="K4" s="211"/>
      <c r="L4" s="133"/>
      <c r="M4" s="212">
        <v>5800</v>
      </c>
      <c r="N4" s="137">
        <f>SUM(H4-M4)</f>
        <v>0</v>
      </c>
      <c r="O4" s="133">
        <v>42034</v>
      </c>
      <c r="P4" s="213"/>
      <c r="Q4" s="120" t="s">
        <v>117</v>
      </c>
    </row>
    <row r="5" spans="1:17" ht="26.25" customHeight="1" x14ac:dyDescent="0.25">
      <c r="A5" s="214" t="s">
        <v>181</v>
      </c>
      <c r="B5" s="215">
        <v>41585</v>
      </c>
      <c r="C5" s="216">
        <v>41599</v>
      </c>
      <c r="D5" s="140" t="s">
        <v>166</v>
      </c>
      <c r="E5" s="141" t="s">
        <v>168</v>
      </c>
      <c r="F5" s="824" t="s">
        <v>165</v>
      </c>
      <c r="G5" s="825"/>
      <c r="H5" s="826">
        <v>5000</v>
      </c>
      <c r="I5" s="825"/>
      <c r="J5" s="216"/>
      <c r="K5" s="215"/>
      <c r="L5" s="216"/>
      <c r="M5" s="217">
        <v>5000</v>
      </c>
      <c r="N5" s="137">
        <f>SUM(H5-M5)</f>
        <v>0</v>
      </c>
      <c r="O5" s="216">
        <v>41964</v>
      </c>
      <c r="P5" s="218"/>
      <c r="Q5" s="144" t="s">
        <v>117</v>
      </c>
    </row>
    <row r="6" spans="1:17" ht="26.25" customHeight="1" thickBot="1" x14ac:dyDescent="0.3">
      <c r="A6" s="187" t="s">
        <v>182</v>
      </c>
      <c r="B6" s="188">
        <v>41585</v>
      </c>
      <c r="C6" s="189">
        <v>41599</v>
      </c>
      <c r="D6" s="190" t="s">
        <v>166</v>
      </c>
      <c r="E6" s="191" t="s">
        <v>168</v>
      </c>
      <c r="F6" s="802" t="s">
        <v>151</v>
      </c>
      <c r="G6" s="803"/>
      <c r="H6" s="804">
        <v>14333</v>
      </c>
      <c r="I6" s="803"/>
      <c r="J6" s="189"/>
      <c r="K6" s="188"/>
      <c r="L6" s="189"/>
      <c r="M6" s="192">
        <v>14333</v>
      </c>
      <c r="N6" s="137">
        <f>SUM(H6-M6)</f>
        <v>0</v>
      </c>
      <c r="O6" s="189">
        <v>41894</v>
      </c>
      <c r="P6" s="193"/>
      <c r="Q6" s="187" t="s">
        <v>117</v>
      </c>
    </row>
    <row r="7" spans="1:17" ht="26.25" customHeight="1" thickBot="1" x14ac:dyDescent="0.3">
      <c r="A7" s="798" t="s">
        <v>162</v>
      </c>
      <c r="B7" s="799"/>
      <c r="C7" s="799"/>
      <c r="D7" s="799"/>
      <c r="E7" s="799"/>
      <c r="F7" s="799"/>
      <c r="G7" s="799"/>
      <c r="H7" s="799"/>
      <c r="I7" s="799"/>
      <c r="J7" s="799"/>
      <c r="K7" s="799"/>
      <c r="L7" s="799"/>
      <c r="M7" s="799"/>
      <c r="N7" s="799"/>
      <c r="O7" s="799"/>
      <c r="P7" s="799"/>
      <c r="Q7" s="800"/>
    </row>
    <row r="8" spans="1:17" s="119" customFormat="1" ht="28.2" thickBot="1" x14ac:dyDescent="0.3">
      <c r="A8" s="116" t="s">
        <v>98</v>
      </c>
      <c r="B8" s="117" t="s">
        <v>105</v>
      </c>
      <c r="C8" s="116" t="s">
        <v>106</v>
      </c>
      <c r="D8" s="117" t="s">
        <v>107</v>
      </c>
      <c r="E8" s="116" t="s">
        <v>108</v>
      </c>
      <c r="F8" s="798" t="s">
        <v>2</v>
      </c>
      <c r="G8" s="810"/>
      <c r="H8" s="798" t="s">
        <v>160</v>
      </c>
      <c r="I8" s="810"/>
      <c r="J8" s="116" t="s">
        <v>111</v>
      </c>
      <c r="K8" s="117" t="s">
        <v>112</v>
      </c>
      <c r="L8" s="116" t="s">
        <v>113</v>
      </c>
      <c r="M8" s="117" t="s">
        <v>114</v>
      </c>
      <c r="N8" s="118" t="s">
        <v>147</v>
      </c>
      <c r="O8" s="116" t="s">
        <v>115</v>
      </c>
      <c r="P8" s="117" t="s">
        <v>116</v>
      </c>
      <c r="Q8" s="116" t="s">
        <v>118</v>
      </c>
    </row>
    <row r="9" spans="1:17" ht="26.25" customHeight="1" thickBot="1" x14ac:dyDescent="0.3">
      <c r="A9" s="120" t="s">
        <v>183</v>
      </c>
      <c r="B9" s="211">
        <v>41585</v>
      </c>
      <c r="C9" s="133">
        <v>41599</v>
      </c>
      <c r="D9" s="134" t="s">
        <v>166</v>
      </c>
      <c r="E9" s="135" t="s">
        <v>168</v>
      </c>
      <c r="F9" s="811" t="s">
        <v>3</v>
      </c>
      <c r="G9" s="812"/>
      <c r="H9" s="813">
        <v>850</v>
      </c>
      <c r="I9" s="812"/>
      <c r="J9" s="133"/>
      <c r="K9" s="211"/>
      <c r="L9" s="133"/>
      <c r="M9" s="212">
        <v>850</v>
      </c>
      <c r="N9" s="137">
        <f>SUM(H9-M9)</f>
        <v>0</v>
      </c>
      <c r="O9" s="133">
        <v>41743</v>
      </c>
      <c r="P9" s="213"/>
      <c r="Q9" s="120" t="s">
        <v>117</v>
      </c>
    </row>
    <row r="10" spans="1:17" ht="26.25" customHeight="1" thickBot="1" x14ac:dyDescent="0.3">
      <c r="A10" s="798" t="s">
        <v>122</v>
      </c>
      <c r="B10" s="799"/>
      <c r="C10" s="799"/>
      <c r="D10" s="799"/>
      <c r="E10" s="799"/>
      <c r="F10" s="799"/>
      <c r="G10" s="799"/>
      <c r="H10" s="799"/>
      <c r="I10" s="799"/>
      <c r="J10" s="799"/>
      <c r="K10" s="799"/>
      <c r="L10" s="799"/>
      <c r="M10" s="799"/>
      <c r="N10" s="799"/>
      <c r="O10" s="799"/>
      <c r="P10" s="799"/>
      <c r="Q10" s="800"/>
    </row>
    <row r="11" spans="1:17" ht="26.25" customHeight="1" thickBot="1" x14ac:dyDescent="0.3">
      <c r="A11" s="147"/>
      <c r="B11" s="148"/>
      <c r="C11" s="149"/>
      <c r="D11" s="150"/>
      <c r="E11" s="151"/>
      <c r="F11" s="814" t="s">
        <v>123</v>
      </c>
      <c r="G11" s="815"/>
      <c r="H11" s="816"/>
      <c r="I11" s="152">
        <v>9000</v>
      </c>
      <c r="J11" s="817"/>
      <c r="K11" s="818"/>
      <c r="L11" s="818"/>
      <c r="M11" s="818"/>
      <c r="N11" s="818"/>
      <c r="O11" s="818"/>
      <c r="P11" s="818"/>
      <c r="Q11" s="819"/>
    </row>
    <row r="12" spans="1:17" s="119" customFormat="1" ht="28.2" thickBot="1" x14ac:dyDescent="0.3">
      <c r="A12" s="125" t="s">
        <v>98</v>
      </c>
      <c r="B12" s="124" t="s">
        <v>105</v>
      </c>
      <c r="C12" s="125" t="s">
        <v>106</v>
      </c>
      <c r="D12" s="124" t="s">
        <v>107</v>
      </c>
      <c r="E12" s="125" t="s">
        <v>108</v>
      </c>
      <c r="F12" s="124" t="s">
        <v>2</v>
      </c>
      <c r="G12" s="125" t="s">
        <v>140</v>
      </c>
      <c r="H12" s="125" t="s">
        <v>109</v>
      </c>
      <c r="I12" s="124" t="s">
        <v>110</v>
      </c>
      <c r="J12" s="125" t="s">
        <v>111</v>
      </c>
      <c r="K12" s="124" t="s">
        <v>112</v>
      </c>
      <c r="L12" s="125" t="s">
        <v>113</v>
      </c>
      <c r="M12" s="124" t="s">
        <v>114</v>
      </c>
      <c r="N12" s="126" t="s">
        <v>147</v>
      </c>
      <c r="O12" s="125" t="s">
        <v>115</v>
      </c>
      <c r="P12" s="124" t="s">
        <v>116</v>
      </c>
      <c r="Q12" s="125" t="s">
        <v>118</v>
      </c>
    </row>
    <row r="13" spans="1:17" ht="31.5" customHeight="1" thickBot="1" x14ac:dyDescent="0.3">
      <c r="A13" s="186" t="s">
        <v>184</v>
      </c>
      <c r="B13" s="202">
        <v>41830</v>
      </c>
      <c r="C13" s="203">
        <v>41837</v>
      </c>
      <c r="D13" s="204" t="s">
        <v>166</v>
      </c>
      <c r="E13" s="182" t="s">
        <v>178</v>
      </c>
      <c r="F13" s="204" t="s">
        <v>172</v>
      </c>
      <c r="G13" s="186" t="s">
        <v>173</v>
      </c>
      <c r="H13" s="205" t="s">
        <v>174</v>
      </c>
      <c r="I13" s="206">
        <v>1500</v>
      </c>
      <c r="J13" s="203">
        <v>41837</v>
      </c>
      <c r="K13" s="202">
        <v>41990</v>
      </c>
      <c r="L13" s="203">
        <v>42021</v>
      </c>
      <c r="M13" s="207">
        <v>1500</v>
      </c>
      <c r="N13" s="184">
        <f>SUM(I13-M13)</f>
        <v>0</v>
      </c>
      <c r="O13" s="203">
        <v>42034</v>
      </c>
      <c r="P13" s="204"/>
      <c r="Q13" s="186" t="s">
        <v>117</v>
      </c>
    </row>
    <row r="14" spans="1:17" ht="31.5" customHeight="1" thickBot="1" x14ac:dyDescent="0.3">
      <c r="A14" s="194" t="s">
        <v>184</v>
      </c>
      <c r="B14" s="195">
        <v>41830</v>
      </c>
      <c r="C14" s="196">
        <v>41837</v>
      </c>
      <c r="D14" s="197" t="s">
        <v>166</v>
      </c>
      <c r="E14" s="198" t="s">
        <v>178</v>
      </c>
      <c r="F14" s="197" t="s">
        <v>175</v>
      </c>
      <c r="G14" s="194" t="s">
        <v>176</v>
      </c>
      <c r="H14" s="199">
        <v>1150</v>
      </c>
      <c r="I14" s="200">
        <v>1150</v>
      </c>
      <c r="J14" s="196">
        <v>41837</v>
      </c>
      <c r="K14" s="195">
        <v>41990</v>
      </c>
      <c r="L14" s="196">
        <v>42021</v>
      </c>
      <c r="M14" s="201">
        <v>1150</v>
      </c>
      <c r="N14" s="184">
        <f t="shared" ref="N14:N22" si="0">SUM(I14-M14)</f>
        <v>0</v>
      </c>
      <c r="O14" s="196">
        <v>41963</v>
      </c>
      <c r="P14" s="197"/>
      <c r="Q14" s="194" t="s">
        <v>117</v>
      </c>
    </row>
    <row r="15" spans="1:17" ht="31.5" customHeight="1" thickBot="1" x14ac:dyDescent="0.3">
      <c r="A15" s="144" t="s">
        <v>184</v>
      </c>
      <c r="B15" s="138">
        <v>41830</v>
      </c>
      <c r="C15" s="139">
        <v>41837</v>
      </c>
      <c r="D15" s="121" t="s">
        <v>166</v>
      </c>
      <c r="E15" s="141" t="s">
        <v>178</v>
      </c>
      <c r="F15" s="121" t="s">
        <v>29</v>
      </c>
      <c r="G15" s="144" t="s">
        <v>177</v>
      </c>
      <c r="H15" s="208">
        <v>1000</v>
      </c>
      <c r="I15" s="209">
        <v>500</v>
      </c>
      <c r="J15" s="139">
        <v>41837</v>
      </c>
      <c r="K15" s="138">
        <v>41990</v>
      </c>
      <c r="L15" s="139">
        <v>42021</v>
      </c>
      <c r="M15" s="142">
        <v>500</v>
      </c>
      <c r="N15" s="184">
        <f t="shared" si="0"/>
        <v>0</v>
      </c>
      <c r="O15" s="139">
        <v>41932</v>
      </c>
      <c r="P15" s="121"/>
      <c r="Q15" s="144" t="s">
        <v>117</v>
      </c>
    </row>
    <row r="16" spans="1:17" ht="31.5" customHeight="1" thickBot="1" x14ac:dyDescent="0.3">
      <c r="A16" s="186" t="s">
        <v>184</v>
      </c>
      <c r="B16" s="202">
        <v>41949</v>
      </c>
      <c r="C16" s="203">
        <v>41963</v>
      </c>
      <c r="D16" s="204" t="s">
        <v>166</v>
      </c>
      <c r="E16" s="198"/>
      <c r="F16" s="197" t="s">
        <v>185</v>
      </c>
      <c r="G16" s="194" t="s">
        <v>186</v>
      </c>
      <c r="H16" s="199">
        <v>1500</v>
      </c>
      <c r="I16" s="200">
        <v>1000</v>
      </c>
      <c r="J16" s="196">
        <v>41963</v>
      </c>
      <c r="K16" s="195">
        <v>42114</v>
      </c>
      <c r="L16" s="196">
        <v>42144</v>
      </c>
      <c r="M16" s="201">
        <v>1000</v>
      </c>
      <c r="N16" s="184">
        <f t="shared" si="0"/>
        <v>0</v>
      </c>
      <c r="O16" s="196">
        <v>41978</v>
      </c>
      <c r="P16" s="197"/>
      <c r="Q16" s="194" t="s">
        <v>117</v>
      </c>
    </row>
    <row r="17" spans="1:17" s="172" customFormat="1" ht="31.5" customHeight="1" thickBot="1" x14ac:dyDescent="0.3">
      <c r="A17" s="194" t="s">
        <v>184</v>
      </c>
      <c r="B17" s="195">
        <v>41949</v>
      </c>
      <c r="C17" s="196">
        <v>41963</v>
      </c>
      <c r="D17" s="197" t="s">
        <v>166</v>
      </c>
      <c r="E17" s="141"/>
      <c r="F17" s="121" t="s">
        <v>187</v>
      </c>
      <c r="G17" s="144" t="s">
        <v>188</v>
      </c>
      <c r="H17" s="208">
        <v>1256</v>
      </c>
      <c r="I17" s="209">
        <v>500</v>
      </c>
      <c r="J17" s="139">
        <v>41963</v>
      </c>
      <c r="K17" s="138">
        <v>42114</v>
      </c>
      <c r="L17" s="139">
        <v>42144</v>
      </c>
      <c r="M17" s="142">
        <v>500</v>
      </c>
      <c r="N17" s="184">
        <f t="shared" si="0"/>
        <v>0</v>
      </c>
      <c r="O17" s="139">
        <v>41978</v>
      </c>
      <c r="P17" s="121"/>
      <c r="Q17" s="144" t="s">
        <v>117</v>
      </c>
    </row>
    <row r="18" spans="1:17" ht="31.5" customHeight="1" thickBot="1" x14ac:dyDescent="0.3">
      <c r="A18" s="144" t="s">
        <v>184</v>
      </c>
      <c r="B18" s="138">
        <v>41949</v>
      </c>
      <c r="C18" s="139">
        <v>41963</v>
      </c>
      <c r="D18" s="121" t="s">
        <v>166</v>
      </c>
      <c r="E18" s="198"/>
      <c r="F18" s="197" t="s">
        <v>49</v>
      </c>
      <c r="G18" s="194" t="s">
        <v>189</v>
      </c>
      <c r="H18" s="199">
        <v>1000</v>
      </c>
      <c r="I18" s="200">
        <v>1000</v>
      </c>
      <c r="J18" s="196">
        <v>41963</v>
      </c>
      <c r="K18" s="195">
        <v>42114</v>
      </c>
      <c r="L18" s="196">
        <v>42144</v>
      </c>
      <c r="M18" s="231">
        <v>1000</v>
      </c>
      <c r="N18" s="184">
        <f t="shared" si="0"/>
        <v>0</v>
      </c>
      <c r="O18" s="196">
        <v>42157</v>
      </c>
      <c r="P18" s="197"/>
      <c r="Q18" s="194" t="s">
        <v>117</v>
      </c>
    </row>
    <row r="19" spans="1:17" ht="69.599999999999994" thickBot="1" x14ac:dyDescent="0.3">
      <c r="A19" s="186" t="s">
        <v>184</v>
      </c>
      <c r="B19" s="202">
        <v>42075</v>
      </c>
      <c r="C19" s="203">
        <v>42089</v>
      </c>
      <c r="D19" s="204" t="s">
        <v>166</v>
      </c>
      <c r="E19" s="182"/>
      <c r="F19" s="204" t="s">
        <v>190</v>
      </c>
      <c r="G19" s="186" t="s">
        <v>191</v>
      </c>
      <c r="H19" s="205">
        <v>1000</v>
      </c>
      <c r="I19" s="206">
        <v>1000</v>
      </c>
      <c r="J19" s="203">
        <v>42090</v>
      </c>
      <c r="K19" s="202">
        <v>42243</v>
      </c>
      <c r="L19" s="203">
        <v>42274</v>
      </c>
      <c r="M19" s="258">
        <v>1000</v>
      </c>
      <c r="N19" s="184">
        <f t="shared" si="0"/>
        <v>0</v>
      </c>
      <c r="O19" s="203">
        <v>42376</v>
      </c>
      <c r="P19" s="204" t="s">
        <v>226</v>
      </c>
      <c r="Q19" s="186" t="s">
        <v>117</v>
      </c>
    </row>
    <row r="20" spans="1:17" ht="31.5" customHeight="1" thickBot="1" x14ac:dyDescent="0.3">
      <c r="A20" s="194" t="s">
        <v>184</v>
      </c>
      <c r="B20" s="195">
        <v>42075</v>
      </c>
      <c r="C20" s="196">
        <v>42089</v>
      </c>
      <c r="D20" s="197" t="s">
        <v>166</v>
      </c>
      <c r="E20" s="198"/>
      <c r="F20" s="197" t="s">
        <v>192</v>
      </c>
      <c r="G20" s="194" t="s">
        <v>193</v>
      </c>
      <c r="H20" s="199">
        <v>500</v>
      </c>
      <c r="I20" s="200">
        <v>1000</v>
      </c>
      <c r="J20" s="196">
        <v>42090</v>
      </c>
      <c r="K20" s="195">
        <v>42243</v>
      </c>
      <c r="L20" s="196">
        <v>42274</v>
      </c>
      <c r="M20" s="231">
        <v>1000</v>
      </c>
      <c r="N20" s="184">
        <f t="shared" si="0"/>
        <v>0</v>
      </c>
      <c r="O20" s="196">
        <v>42184</v>
      </c>
      <c r="P20" s="197"/>
      <c r="Q20" s="194" t="s">
        <v>117</v>
      </c>
    </row>
    <row r="21" spans="1:17" ht="31.5" customHeight="1" thickBot="1" x14ac:dyDescent="0.3">
      <c r="A21" s="144" t="s">
        <v>184</v>
      </c>
      <c r="B21" s="138">
        <v>42075</v>
      </c>
      <c r="C21" s="139">
        <v>42089</v>
      </c>
      <c r="D21" s="121" t="s">
        <v>166</v>
      </c>
      <c r="E21" s="141"/>
      <c r="F21" s="121" t="s">
        <v>194</v>
      </c>
      <c r="G21" s="144" t="s">
        <v>195</v>
      </c>
      <c r="H21" s="208">
        <v>1500</v>
      </c>
      <c r="I21" s="209">
        <v>1200</v>
      </c>
      <c r="J21" s="139">
        <v>42090</v>
      </c>
      <c r="K21" s="138">
        <v>42243</v>
      </c>
      <c r="L21" s="139">
        <v>42274</v>
      </c>
      <c r="M21" s="230">
        <v>1200</v>
      </c>
      <c r="N21" s="184">
        <f t="shared" si="0"/>
        <v>0</v>
      </c>
      <c r="O21" s="139">
        <v>42212</v>
      </c>
      <c r="P21" s="121"/>
      <c r="Q21" s="144"/>
    </row>
    <row r="22" spans="1:17" ht="31.5" customHeight="1" thickBot="1" x14ac:dyDescent="0.3">
      <c r="A22" s="194" t="s">
        <v>184</v>
      </c>
      <c r="B22" s="195">
        <v>42075</v>
      </c>
      <c r="C22" s="196">
        <v>42089</v>
      </c>
      <c r="D22" s="197" t="s">
        <v>166</v>
      </c>
      <c r="E22" s="198"/>
      <c r="F22" s="197" t="s">
        <v>196</v>
      </c>
      <c r="G22" s="194" t="s">
        <v>197</v>
      </c>
      <c r="H22" s="199">
        <v>150</v>
      </c>
      <c r="I22" s="200">
        <v>150</v>
      </c>
      <c r="J22" s="196">
        <v>42090</v>
      </c>
      <c r="K22" s="195">
        <v>42243</v>
      </c>
      <c r="L22" s="196">
        <v>42274</v>
      </c>
      <c r="M22" s="231">
        <v>150</v>
      </c>
      <c r="N22" s="184">
        <f t="shared" si="0"/>
        <v>0</v>
      </c>
      <c r="O22" s="196">
        <v>42251</v>
      </c>
      <c r="P22" s="197"/>
      <c r="Q22" s="194" t="s">
        <v>117</v>
      </c>
    </row>
    <row r="23" spans="1:17" ht="26.25" customHeight="1" x14ac:dyDescent="0.25">
      <c r="A23" s="820" t="s">
        <v>119</v>
      </c>
      <c r="B23" s="821"/>
      <c r="C23" s="821"/>
      <c r="D23" s="821"/>
      <c r="E23" s="821"/>
      <c r="F23" s="821"/>
      <c r="G23" s="821"/>
      <c r="H23" s="822"/>
      <c r="I23" s="173">
        <f>SUM(I13:I22)</f>
        <v>9000</v>
      </c>
      <c r="J23" s="174"/>
      <c r="K23" s="165"/>
      <c r="L23" s="165"/>
      <c r="M23" s="175"/>
      <c r="N23" s="175"/>
      <c r="O23" s="165"/>
    </row>
    <row r="24" spans="1:17" ht="26.25" customHeight="1" thickBot="1" x14ac:dyDescent="0.3">
      <c r="A24" s="794" t="s">
        <v>163</v>
      </c>
      <c r="B24" s="795"/>
      <c r="C24" s="795"/>
      <c r="D24" s="795"/>
      <c r="E24" s="795"/>
      <c r="F24" s="795"/>
      <c r="G24" s="795"/>
      <c r="H24" s="823"/>
      <c r="I24" s="152">
        <f>SUM(I11-I23)</f>
        <v>0</v>
      </c>
      <c r="J24" s="174"/>
      <c r="K24" s="165"/>
      <c r="L24" s="165"/>
      <c r="M24" s="175"/>
      <c r="N24" s="175"/>
      <c r="O24" s="165"/>
    </row>
    <row r="25" spans="1:17" x14ac:dyDescent="0.25">
      <c r="B25" s="176"/>
      <c r="C25" s="176"/>
      <c r="J25" s="176"/>
      <c r="K25" s="176"/>
      <c r="L25" s="176"/>
      <c r="M25" s="177"/>
      <c r="N25" s="177"/>
    </row>
    <row r="26" spans="1:17" x14ac:dyDescent="0.25">
      <c r="B26" s="176"/>
      <c r="C26" s="176"/>
      <c r="J26" s="176"/>
      <c r="K26" s="176"/>
      <c r="L26" s="176"/>
      <c r="M26" s="177"/>
      <c r="N26" s="177"/>
    </row>
    <row r="27" spans="1:17" x14ac:dyDescent="0.25">
      <c r="J27" s="176"/>
      <c r="K27" s="176"/>
      <c r="L27" s="176"/>
      <c r="M27" s="177"/>
      <c r="N27" s="177"/>
    </row>
    <row r="28" spans="1:17" x14ac:dyDescent="0.25">
      <c r="J28" s="176"/>
      <c r="K28" s="176"/>
      <c r="L28" s="176"/>
      <c r="M28" s="177"/>
      <c r="N28" s="177"/>
    </row>
    <row r="29" spans="1:17" x14ac:dyDescent="0.25">
      <c r="J29" s="176"/>
      <c r="K29" s="176"/>
      <c r="L29" s="176"/>
      <c r="M29" s="177"/>
      <c r="N29" s="177"/>
    </row>
    <row r="30" spans="1:17" x14ac:dyDescent="0.25">
      <c r="J30" s="176"/>
      <c r="K30" s="176"/>
      <c r="L30" s="176"/>
      <c r="M30" s="177"/>
      <c r="N30" s="177"/>
    </row>
    <row r="31" spans="1:17" x14ac:dyDescent="0.25">
      <c r="M31" s="177"/>
      <c r="N31" s="177"/>
    </row>
    <row r="32" spans="1:17" x14ac:dyDescent="0.25">
      <c r="M32" s="177"/>
      <c r="N32" s="177"/>
    </row>
    <row r="33" spans="13:14" x14ac:dyDescent="0.25">
      <c r="M33" s="177"/>
      <c r="N33" s="177"/>
    </row>
    <row r="34" spans="13:14" x14ac:dyDescent="0.25">
      <c r="M34" s="177"/>
      <c r="N34" s="177"/>
    </row>
    <row r="35" spans="13:14" x14ac:dyDescent="0.25">
      <c r="M35" s="177"/>
      <c r="N35" s="177"/>
    </row>
    <row r="36" spans="13:14" x14ac:dyDescent="0.25">
      <c r="M36" s="177"/>
      <c r="N36" s="177"/>
    </row>
    <row r="37" spans="13:14" x14ac:dyDescent="0.25">
      <c r="M37" s="177"/>
      <c r="N37" s="177"/>
    </row>
    <row r="38" spans="13:14" x14ac:dyDescent="0.25">
      <c r="M38" s="177"/>
      <c r="N38" s="177"/>
    </row>
    <row r="39" spans="13:14" x14ac:dyDescent="0.25">
      <c r="M39" s="177"/>
      <c r="N39" s="177"/>
    </row>
    <row r="40" spans="13:14" x14ac:dyDescent="0.25">
      <c r="M40" s="177"/>
      <c r="N40" s="177"/>
    </row>
    <row r="41" spans="13:14" x14ac:dyDescent="0.25">
      <c r="M41" s="177"/>
      <c r="N41" s="177"/>
    </row>
    <row r="42" spans="13:14" x14ac:dyDescent="0.25">
      <c r="M42" s="177"/>
      <c r="N42" s="177"/>
    </row>
  </sheetData>
  <mergeCells count="20">
    <mergeCell ref="A24:H24"/>
    <mergeCell ref="H5:I5"/>
    <mergeCell ref="F5:G5"/>
    <mergeCell ref="F4:G4"/>
    <mergeCell ref="H4:I4"/>
    <mergeCell ref="A23:H23"/>
    <mergeCell ref="A7:Q7"/>
    <mergeCell ref="F8:G8"/>
    <mergeCell ref="H8:I8"/>
    <mergeCell ref="A1:Q1"/>
    <mergeCell ref="A2:Q2"/>
    <mergeCell ref="F3:G3"/>
    <mergeCell ref="A10:Q10"/>
    <mergeCell ref="F11:H11"/>
    <mergeCell ref="J11:Q11"/>
    <mergeCell ref="F6:G6"/>
    <mergeCell ref="H6:I6"/>
    <mergeCell ref="F9:G9"/>
    <mergeCell ref="H9:I9"/>
    <mergeCell ref="H3:I3"/>
  </mergeCells>
  <pageMargins left="0.7" right="0.7" top="0.75" bottom="0.75" header="0.3" footer="0.3"/>
  <pageSetup paperSize="8" scale="78" orientation="landscape" r:id="rId1"/>
  <headerFooter>
    <oddHeader>&amp;C&amp;"-,Bold"&amp;12 &amp;U2014-2015&amp;R&amp;"-,Bold"&amp;12&amp;UAPPENDIX 1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42"/>
  <sheetViews>
    <sheetView zoomScale="70" zoomScaleNormal="70" zoomScalePageLayoutView="70" workbookViewId="0">
      <selection activeCell="A4" sqref="A4"/>
    </sheetView>
  </sheetViews>
  <sheetFormatPr defaultColWidth="9.44140625" defaultRowHeight="13.8" x14ac:dyDescent="0.25"/>
  <cols>
    <col min="1" max="1" width="9.44140625" style="129" customWidth="1"/>
    <col min="2" max="2" width="15.5546875" style="129" customWidth="1"/>
    <col min="3" max="3" width="14.5546875" style="129" customWidth="1"/>
    <col min="4" max="4" width="16.5546875" style="129" customWidth="1"/>
    <col min="5" max="5" width="13" style="129" customWidth="1"/>
    <col min="6" max="6" width="23" style="129" customWidth="1"/>
    <col min="7" max="7" width="36.44140625" style="129" customWidth="1"/>
    <col min="8" max="8" width="14" style="129" customWidth="1"/>
    <col min="9" max="9" width="13.44140625" style="129" customWidth="1"/>
    <col min="10" max="10" width="12.44140625" style="129" bestFit="1" customWidth="1"/>
    <col min="11" max="11" width="11.44140625" style="129" customWidth="1"/>
    <col min="12" max="12" width="10.5546875" style="129" customWidth="1"/>
    <col min="13" max="13" width="11.44140625" style="129" customWidth="1"/>
    <col min="14" max="14" width="12" style="169" customWidth="1"/>
    <col min="15" max="15" width="10.5546875" style="129" customWidth="1"/>
    <col min="16" max="16" width="11.5546875" style="129" customWidth="1"/>
    <col min="17" max="17" width="7.5546875" style="129" customWidth="1"/>
    <col min="18" max="16384" width="9.44140625" style="129"/>
  </cols>
  <sheetData>
    <row r="1" spans="1:17" ht="43.5" customHeight="1" thickBot="1" x14ac:dyDescent="0.3">
      <c r="A1" s="807" t="s">
        <v>148</v>
      </c>
      <c r="B1" s="808"/>
      <c r="C1" s="808"/>
      <c r="D1" s="808"/>
      <c r="E1" s="808"/>
      <c r="F1" s="808"/>
      <c r="G1" s="808"/>
      <c r="H1" s="808"/>
      <c r="I1" s="808"/>
      <c r="J1" s="808"/>
      <c r="K1" s="808"/>
      <c r="L1" s="808"/>
      <c r="M1" s="808"/>
      <c r="N1" s="808"/>
      <c r="O1" s="808"/>
      <c r="P1" s="808"/>
      <c r="Q1" s="809"/>
    </row>
    <row r="2" spans="1:17" ht="26.25" customHeight="1" thickBot="1" x14ac:dyDescent="0.3">
      <c r="A2" s="798" t="s">
        <v>152</v>
      </c>
      <c r="B2" s="799"/>
      <c r="C2" s="799"/>
      <c r="D2" s="799"/>
      <c r="E2" s="799"/>
      <c r="F2" s="799"/>
      <c r="G2" s="799"/>
      <c r="H2" s="799"/>
      <c r="I2" s="799"/>
      <c r="J2" s="799"/>
      <c r="K2" s="799"/>
      <c r="L2" s="799"/>
      <c r="M2" s="799"/>
      <c r="N2" s="799"/>
      <c r="O2" s="799"/>
      <c r="P2" s="799"/>
      <c r="Q2" s="800"/>
    </row>
    <row r="3" spans="1:17" s="119" customFormat="1" ht="28.2" thickBot="1" x14ac:dyDescent="0.3">
      <c r="A3" s="116" t="s">
        <v>98</v>
      </c>
      <c r="B3" s="117" t="s">
        <v>105</v>
      </c>
      <c r="C3" s="116" t="s">
        <v>106</v>
      </c>
      <c r="D3" s="117" t="s">
        <v>107</v>
      </c>
      <c r="E3" s="116" t="s">
        <v>108</v>
      </c>
      <c r="F3" s="798" t="s">
        <v>2</v>
      </c>
      <c r="G3" s="810"/>
      <c r="H3" s="798" t="s">
        <v>110</v>
      </c>
      <c r="I3" s="810"/>
      <c r="J3" s="116" t="s">
        <v>111</v>
      </c>
      <c r="K3" s="117" t="s">
        <v>112</v>
      </c>
      <c r="L3" s="116" t="s">
        <v>113</v>
      </c>
      <c r="M3" s="117" t="s">
        <v>114</v>
      </c>
      <c r="N3" s="118" t="s">
        <v>147</v>
      </c>
      <c r="O3" s="116" t="s">
        <v>115</v>
      </c>
      <c r="P3" s="117" t="s">
        <v>116</v>
      </c>
      <c r="Q3" s="116" t="s">
        <v>118</v>
      </c>
    </row>
    <row r="4" spans="1:17" ht="26.25" customHeight="1" x14ac:dyDescent="0.25">
      <c r="A4" s="120">
        <v>4068</v>
      </c>
      <c r="B4" s="133" t="s">
        <v>58</v>
      </c>
      <c r="C4" s="133">
        <v>41291</v>
      </c>
      <c r="D4" s="134" t="s">
        <v>149</v>
      </c>
      <c r="E4" s="135" t="s">
        <v>150</v>
      </c>
      <c r="F4" s="811" t="s">
        <v>3</v>
      </c>
      <c r="G4" s="812"/>
      <c r="H4" s="813">
        <v>850</v>
      </c>
      <c r="I4" s="812"/>
      <c r="J4" s="133"/>
      <c r="K4" s="133"/>
      <c r="L4" s="133"/>
      <c r="M4" s="136">
        <v>850</v>
      </c>
      <c r="N4" s="137">
        <f>SUM(H4-M4)</f>
        <v>0</v>
      </c>
      <c r="O4" s="133">
        <v>41472</v>
      </c>
      <c r="P4" s="120"/>
      <c r="Q4" s="120" t="s">
        <v>117</v>
      </c>
    </row>
    <row r="5" spans="1:17" ht="26.25" customHeight="1" thickBot="1" x14ac:dyDescent="0.3">
      <c r="A5" s="144">
        <v>4080</v>
      </c>
      <c r="B5" s="138" t="s">
        <v>58</v>
      </c>
      <c r="C5" s="139">
        <v>41291</v>
      </c>
      <c r="D5" s="140" t="s">
        <v>149</v>
      </c>
      <c r="E5" s="141" t="s">
        <v>150</v>
      </c>
      <c r="F5" s="811" t="s">
        <v>151</v>
      </c>
      <c r="G5" s="812"/>
      <c r="H5" s="813">
        <v>13852</v>
      </c>
      <c r="I5" s="812"/>
      <c r="J5" s="139"/>
      <c r="K5" s="138"/>
      <c r="L5" s="139"/>
      <c r="M5" s="142">
        <v>13852</v>
      </c>
      <c r="N5" s="143">
        <f>SUM(H5-M5)</f>
        <v>0</v>
      </c>
      <c r="O5" s="139">
        <v>41393</v>
      </c>
      <c r="P5" s="121"/>
      <c r="Q5" s="144" t="s">
        <v>117</v>
      </c>
    </row>
    <row r="6" spans="1:17" ht="26.25" customHeight="1" thickBot="1" x14ac:dyDescent="0.3">
      <c r="A6" s="798" t="s">
        <v>121</v>
      </c>
      <c r="B6" s="799"/>
      <c r="C6" s="799"/>
      <c r="D6" s="799"/>
      <c r="E6" s="799"/>
      <c r="F6" s="799"/>
      <c r="G6" s="799"/>
      <c r="H6" s="799"/>
      <c r="I6" s="799"/>
      <c r="J6" s="799"/>
      <c r="K6" s="799"/>
      <c r="L6" s="799"/>
      <c r="M6" s="799"/>
      <c r="N6" s="799"/>
      <c r="O6" s="799"/>
      <c r="P6" s="799"/>
      <c r="Q6" s="800"/>
    </row>
    <row r="7" spans="1:17" s="119" customFormat="1" ht="28.2" thickBot="1" x14ac:dyDescent="0.3">
      <c r="A7" s="122" t="s">
        <v>98</v>
      </c>
      <c r="B7" s="123" t="s">
        <v>105</v>
      </c>
      <c r="C7" s="122" t="s">
        <v>106</v>
      </c>
      <c r="D7" s="124" t="s">
        <v>107</v>
      </c>
      <c r="E7" s="125" t="s">
        <v>108</v>
      </c>
      <c r="F7" s="832" t="s">
        <v>2</v>
      </c>
      <c r="G7" s="833"/>
      <c r="H7" s="832" t="s">
        <v>110</v>
      </c>
      <c r="I7" s="833"/>
      <c r="J7" s="122" t="s">
        <v>111</v>
      </c>
      <c r="K7" s="123" t="s">
        <v>112</v>
      </c>
      <c r="L7" s="122" t="s">
        <v>113</v>
      </c>
      <c r="M7" s="123" t="s">
        <v>114</v>
      </c>
      <c r="N7" s="126" t="s">
        <v>147</v>
      </c>
      <c r="O7" s="122" t="s">
        <v>115</v>
      </c>
      <c r="P7" s="123" t="s">
        <v>116</v>
      </c>
      <c r="Q7" s="125" t="s">
        <v>118</v>
      </c>
    </row>
    <row r="8" spans="1:17" ht="26.25" customHeight="1" thickBot="1" x14ac:dyDescent="0.3">
      <c r="A8" s="178">
        <v>4060</v>
      </c>
      <c r="B8" s="179" t="s">
        <v>58</v>
      </c>
      <c r="C8" s="180">
        <v>41291</v>
      </c>
      <c r="D8" s="181" t="s">
        <v>149</v>
      </c>
      <c r="E8" s="182" t="s">
        <v>150</v>
      </c>
      <c r="F8" s="824" t="s">
        <v>55</v>
      </c>
      <c r="G8" s="825"/>
      <c r="H8" s="826">
        <v>5800</v>
      </c>
      <c r="I8" s="825"/>
      <c r="J8" s="180"/>
      <c r="K8" s="179"/>
      <c r="L8" s="180"/>
      <c r="M8" s="183">
        <v>5800</v>
      </c>
      <c r="N8" s="184">
        <f>SUM(H8-M8)</f>
        <v>0</v>
      </c>
      <c r="O8" s="180">
        <v>41605</v>
      </c>
      <c r="P8" s="185"/>
      <c r="Q8" s="186" t="s">
        <v>117</v>
      </c>
    </row>
    <row r="9" spans="1:17" ht="26.25" customHeight="1" thickBot="1" x14ac:dyDescent="0.3">
      <c r="A9" s="187">
        <v>4060</v>
      </c>
      <c r="B9" s="188" t="s">
        <v>58</v>
      </c>
      <c r="C9" s="189">
        <v>41291</v>
      </c>
      <c r="D9" s="190" t="s">
        <v>149</v>
      </c>
      <c r="E9" s="191" t="s">
        <v>150</v>
      </c>
      <c r="F9" s="802" t="s">
        <v>5</v>
      </c>
      <c r="G9" s="803"/>
      <c r="H9" s="804">
        <v>5000</v>
      </c>
      <c r="I9" s="803"/>
      <c r="J9" s="189"/>
      <c r="K9" s="188"/>
      <c r="L9" s="189"/>
      <c r="M9" s="192">
        <v>5000</v>
      </c>
      <c r="N9" s="184">
        <f>SUM(H9-M9)</f>
        <v>0</v>
      </c>
      <c r="O9" s="189">
        <v>41614</v>
      </c>
      <c r="P9" s="193"/>
      <c r="Q9" s="187" t="s">
        <v>117</v>
      </c>
    </row>
    <row r="10" spans="1:17" ht="26.25" customHeight="1" thickBot="1" x14ac:dyDescent="0.3">
      <c r="A10" s="798" t="s">
        <v>122</v>
      </c>
      <c r="B10" s="799"/>
      <c r="C10" s="799"/>
      <c r="D10" s="799"/>
      <c r="E10" s="799"/>
      <c r="F10" s="799"/>
      <c r="G10" s="799"/>
      <c r="H10" s="799"/>
      <c r="I10" s="799"/>
      <c r="J10" s="799"/>
      <c r="K10" s="799"/>
      <c r="L10" s="799"/>
      <c r="M10" s="799"/>
      <c r="N10" s="799"/>
      <c r="O10" s="799"/>
      <c r="P10" s="799"/>
      <c r="Q10" s="800"/>
    </row>
    <row r="11" spans="1:17" ht="26.25" customHeight="1" thickBot="1" x14ac:dyDescent="0.3">
      <c r="A11" s="147">
        <v>4061</v>
      </c>
      <c r="B11" s="148" t="s">
        <v>58</v>
      </c>
      <c r="C11" s="149">
        <v>41291</v>
      </c>
      <c r="D11" s="150" t="s">
        <v>149</v>
      </c>
      <c r="E11" s="151" t="s">
        <v>150</v>
      </c>
      <c r="F11" s="814" t="s">
        <v>123</v>
      </c>
      <c r="G11" s="815"/>
      <c r="H11" s="816"/>
      <c r="I11" s="152">
        <v>10000</v>
      </c>
      <c r="J11" s="817"/>
      <c r="K11" s="818"/>
      <c r="L11" s="818"/>
      <c r="M11" s="818"/>
      <c r="N11" s="818"/>
      <c r="O11" s="818"/>
      <c r="P11" s="818"/>
      <c r="Q11" s="819"/>
    </row>
    <row r="12" spans="1:17" s="119" customFormat="1" ht="28.2" thickBot="1" x14ac:dyDescent="0.3">
      <c r="A12" s="125" t="s">
        <v>98</v>
      </c>
      <c r="B12" s="124" t="s">
        <v>105</v>
      </c>
      <c r="C12" s="125" t="s">
        <v>106</v>
      </c>
      <c r="D12" s="124" t="s">
        <v>107</v>
      </c>
      <c r="E12" s="125" t="s">
        <v>108</v>
      </c>
      <c r="F12" s="124" t="s">
        <v>2</v>
      </c>
      <c r="G12" s="125" t="s">
        <v>140</v>
      </c>
      <c r="H12" s="125" t="s">
        <v>109</v>
      </c>
      <c r="I12" s="124" t="s">
        <v>110</v>
      </c>
      <c r="J12" s="125" t="s">
        <v>111</v>
      </c>
      <c r="K12" s="124" t="s">
        <v>112</v>
      </c>
      <c r="L12" s="125" t="s">
        <v>113</v>
      </c>
      <c r="M12" s="124" t="s">
        <v>114</v>
      </c>
      <c r="N12" s="126" t="s">
        <v>147</v>
      </c>
      <c r="O12" s="125" t="s">
        <v>115</v>
      </c>
      <c r="P12" s="124" t="s">
        <v>116</v>
      </c>
      <c r="Q12" s="125" t="s">
        <v>118</v>
      </c>
    </row>
    <row r="13" spans="1:17" ht="31.5" customHeight="1" thickBot="1" x14ac:dyDescent="0.3">
      <c r="A13" s="186">
        <v>4061</v>
      </c>
      <c r="B13" s="202" t="s">
        <v>58</v>
      </c>
      <c r="C13" s="203">
        <v>41529</v>
      </c>
      <c r="D13" s="204" t="s">
        <v>155</v>
      </c>
      <c r="E13" s="182" t="s">
        <v>156</v>
      </c>
      <c r="F13" s="204" t="s">
        <v>153</v>
      </c>
      <c r="G13" s="186" t="s">
        <v>154</v>
      </c>
      <c r="H13" s="205" t="s">
        <v>167</v>
      </c>
      <c r="I13" s="206">
        <v>900</v>
      </c>
      <c r="J13" s="203">
        <v>41529</v>
      </c>
      <c r="K13" s="202">
        <v>41682</v>
      </c>
      <c r="L13" s="203">
        <v>41710</v>
      </c>
      <c r="M13" s="207">
        <v>887.04</v>
      </c>
      <c r="N13" s="184">
        <f t="shared" ref="N13:N18" si="0">SUM(I13-M13)</f>
        <v>12.960000000000036</v>
      </c>
      <c r="O13" s="203">
        <v>41694</v>
      </c>
      <c r="P13" s="204"/>
      <c r="Q13" s="186" t="s">
        <v>117</v>
      </c>
    </row>
    <row r="14" spans="1:17" ht="31.5" customHeight="1" thickBot="1" x14ac:dyDescent="0.3">
      <c r="A14" s="131">
        <v>4061</v>
      </c>
      <c r="B14" s="158">
        <v>41585</v>
      </c>
      <c r="C14" s="159">
        <v>41599</v>
      </c>
      <c r="D14" s="128" t="s">
        <v>166</v>
      </c>
      <c r="E14" s="160" t="s">
        <v>168</v>
      </c>
      <c r="F14" s="128" t="s">
        <v>32</v>
      </c>
      <c r="G14" s="131" t="s">
        <v>157</v>
      </c>
      <c r="H14" s="161">
        <v>1500</v>
      </c>
      <c r="I14" s="162">
        <v>1500</v>
      </c>
      <c r="J14" s="159">
        <v>41599</v>
      </c>
      <c r="K14" s="158">
        <v>41750</v>
      </c>
      <c r="L14" s="159">
        <v>41780</v>
      </c>
      <c r="M14" s="163"/>
      <c r="N14" s="146">
        <f t="shared" si="0"/>
        <v>1500</v>
      </c>
      <c r="O14" s="159"/>
      <c r="P14" s="128"/>
      <c r="Q14" s="131"/>
    </row>
    <row r="15" spans="1:17" s="172" customFormat="1" ht="31.5" customHeight="1" thickBot="1" x14ac:dyDescent="0.3">
      <c r="A15" s="144">
        <v>4061</v>
      </c>
      <c r="B15" s="138">
        <v>41585</v>
      </c>
      <c r="C15" s="139">
        <v>41599</v>
      </c>
      <c r="D15" s="197" t="s">
        <v>166</v>
      </c>
      <c r="E15" s="141" t="s">
        <v>168</v>
      </c>
      <c r="F15" s="121" t="s">
        <v>104</v>
      </c>
      <c r="G15" s="144" t="s">
        <v>158</v>
      </c>
      <c r="H15" s="208">
        <v>200</v>
      </c>
      <c r="I15" s="209">
        <v>200</v>
      </c>
      <c r="J15" s="139">
        <v>41599</v>
      </c>
      <c r="K15" s="138">
        <v>41750</v>
      </c>
      <c r="L15" s="139">
        <v>41780</v>
      </c>
      <c r="M15" s="142">
        <v>200</v>
      </c>
      <c r="N15" s="184">
        <f t="shared" si="0"/>
        <v>0</v>
      </c>
      <c r="O15" s="139">
        <v>41794</v>
      </c>
      <c r="P15" s="121"/>
      <c r="Q15" s="144" t="s">
        <v>117</v>
      </c>
    </row>
    <row r="16" spans="1:17" ht="31.5" customHeight="1" thickBot="1" x14ac:dyDescent="0.3">
      <c r="A16" s="194">
        <v>4061</v>
      </c>
      <c r="B16" s="195">
        <v>41585</v>
      </c>
      <c r="C16" s="196">
        <v>41599</v>
      </c>
      <c r="D16" s="197" t="s">
        <v>166</v>
      </c>
      <c r="E16" s="198" t="s">
        <v>168</v>
      </c>
      <c r="F16" s="197" t="s">
        <v>29</v>
      </c>
      <c r="G16" s="194" t="s">
        <v>159</v>
      </c>
      <c r="H16" s="199">
        <v>1000</v>
      </c>
      <c r="I16" s="200">
        <v>500</v>
      </c>
      <c r="J16" s="196">
        <v>41599</v>
      </c>
      <c r="K16" s="195">
        <v>41750</v>
      </c>
      <c r="L16" s="196">
        <v>41780</v>
      </c>
      <c r="M16" s="201">
        <v>500</v>
      </c>
      <c r="N16" s="184">
        <f t="shared" si="0"/>
        <v>0</v>
      </c>
      <c r="O16" s="196">
        <v>41614</v>
      </c>
      <c r="P16" s="197"/>
      <c r="Q16" s="194" t="s">
        <v>117</v>
      </c>
    </row>
    <row r="17" spans="1:17" ht="45.75" customHeight="1" thickBot="1" x14ac:dyDescent="0.3">
      <c r="A17" s="186">
        <v>4061</v>
      </c>
      <c r="B17" s="202">
        <v>41711</v>
      </c>
      <c r="C17" s="203">
        <v>41718</v>
      </c>
      <c r="D17" s="204" t="s">
        <v>166</v>
      </c>
      <c r="E17" s="182" t="s">
        <v>178</v>
      </c>
      <c r="F17" s="204" t="s">
        <v>169</v>
      </c>
      <c r="G17" s="186" t="s">
        <v>170</v>
      </c>
      <c r="H17" s="205">
        <v>300</v>
      </c>
      <c r="I17" s="206">
        <v>300</v>
      </c>
      <c r="J17" s="203">
        <v>41718</v>
      </c>
      <c r="K17" s="202">
        <v>41871</v>
      </c>
      <c r="L17" s="203">
        <v>41902</v>
      </c>
      <c r="M17" s="207">
        <v>300</v>
      </c>
      <c r="N17" s="184">
        <f t="shared" si="0"/>
        <v>0</v>
      </c>
      <c r="O17" s="203">
        <v>41822</v>
      </c>
      <c r="P17" s="204"/>
      <c r="Q17" s="186" t="s">
        <v>117</v>
      </c>
    </row>
    <row r="18" spans="1:17" ht="31.5" customHeight="1" thickBot="1" x14ac:dyDescent="0.3">
      <c r="A18" s="194">
        <v>4061</v>
      </c>
      <c r="B18" s="195">
        <v>41711</v>
      </c>
      <c r="C18" s="196">
        <v>41718</v>
      </c>
      <c r="D18" s="197" t="s">
        <v>155</v>
      </c>
      <c r="E18" s="198" t="s">
        <v>179</v>
      </c>
      <c r="F18" s="197" t="s">
        <v>33</v>
      </c>
      <c r="G18" s="194" t="s">
        <v>171</v>
      </c>
      <c r="H18" s="199">
        <v>1000</v>
      </c>
      <c r="I18" s="200">
        <v>1000</v>
      </c>
      <c r="J18" s="196">
        <v>41718</v>
      </c>
      <c r="K18" s="195">
        <v>41871</v>
      </c>
      <c r="L18" s="196">
        <v>41902</v>
      </c>
      <c r="M18" s="201">
        <v>1000</v>
      </c>
      <c r="N18" s="210">
        <f t="shared" si="0"/>
        <v>0</v>
      </c>
      <c r="O18" s="196">
        <v>41855</v>
      </c>
      <c r="P18" s="197"/>
      <c r="Q18" s="194" t="s">
        <v>117</v>
      </c>
    </row>
    <row r="19" spans="1:17" ht="31.5" customHeight="1" thickBot="1" x14ac:dyDescent="0.3">
      <c r="A19" s="131">
        <v>4061</v>
      </c>
      <c r="B19" s="158"/>
      <c r="C19" s="159"/>
      <c r="D19" s="128"/>
      <c r="E19" s="160"/>
      <c r="F19" s="128"/>
      <c r="G19" s="131"/>
      <c r="H19" s="161"/>
      <c r="I19" s="162"/>
      <c r="J19" s="159"/>
      <c r="K19" s="158"/>
      <c r="L19" s="159"/>
      <c r="M19" s="163"/>
      <c r="N19" s="164"/>
      <c r="O19" s="159"/>
      <c r="P19" s="128"/>
      <c r="Q19" s="131"/>
    </row>
    <row r="20" spans="1:17" ht="31.5" customHeight="1" thickBot="1" x14ac:dyDescent="0.3">
      <c r="A20" s="132">
        <v>4061</v>
      </c>
      <c r="B20" s="165"/>
      <c r="C20" s="166"/>
      <c r="E20" s="167"/>
      <c r="G20" s="132"/>
      <c r="H20" s="168"/>
      <c r="I20" s="169"/>
      <c r="J20" s="166"/>
      <c r="K20" s="165"/>
      <c r="L20" s="166"/>
      <c r="M20" s="170"/>
      <c r="N20" s="171"/>
      <c r="O20" s="166"/>
      <c r="Q20" s="132"/>
    </row>
    <row r="21" spans="1:17" ht="31.5" customHeight="1" thickBot="1" x14ac:dyDescent="0.3">
      <c r="A21" s="130">
        <v>4061</v>
      </c>
      <c r="B21" s="153"/>
      <c r="C21" s="154"/>
      <c r="D21" s="127"/>
      <c r="E21" s="145"/>
      <c r="F21" s="127"/>
      <c r="G21" s="130"/>
      <c r="H21" s="155"/>
      <c r="I21" s="156"/>
      <c r="J21" s="154"/>
      <c r="K21" s="153"/>
      <c r="L21" s="154"/>
      <c r="M21" s="157"/>
      <c r="N21" s="146"/>
      <c r="O21" s="154"/>
      <c r="P21" s="127"/>
      <c r="Q21" s="130"/>
    </row>
    <row r="22" spans="1:17" ht="31.5" customHeight="1" thickBot="1" x14ac:dyDescent="0.3">
      <c r="A22" s="131">
        <v>4061</v>
      </c>
      <c r="B22" s="158"/>
      <c r="C22" s="159"/>
      <c r="D22" s="128"/>
      <c r="E22" s="160"/>
      <c r="F22" s="128"/>
      <c r="G22" s="131"/>
      <c r="H22" s="161"/>
      <c r="I22" s="162"/>
      <c r="J22" s="159"/>
      <c r="K22" s="158"/>
      <c r="L22" s="159"/>
      <c r="M22" s="163"/>
      <c r="N22" s="164"/>
      <c r="O22" s="159"/>
      <c r="P22" s="128"/>
      <c r="Q22" s="131"/>
    </row>
    <row r="23" spans="1:17" ht="26.25" customHeight="1" x14ac:dyDescent="0.25">
      <c r="A23" s="820" t="s">
        <v>119</v>
      </c>
      <c r="B23" s="821"/>
      <c r="C23" s="821"/>
      <c r="D23" s="821"/>
      <c r="E23" s="821"/>
      <c r="F23" s="821"/>
      <c r="G23" s="821"/>
      <c r="H23" s="822"/>
      <c r="I23" s="173">
        <f>SUM(I13:I21)</f>
        <v>4400</v>
      </c>
      <c r="J23" s="174"/>
      <c r="K23" s="165"/>
      <c r="L23" s="165"/>
      <c r="M23" s="175"/>
      <c r="N23" s="175"/>
      <c r="O23" s="165"/>
    </row>
    <row r="24" spans="1:17" ht="26.25" customHeight="1" thickBot="1" x14ac:dyDescent="0.3">
      <c r="A24" s="794" t="s">
        <v>120</v>
      </c>
      <c r="B24" s="795"/>
      <c r="C24" s="795"/>
      <c r="D24" s="795"/>
      <c r="E24" s="795"/>
      <c r="F24" s="795"/>
      <c r="G24" s="795"/>
      <c r="H24" s="823"/>
      <c r="I24" s="152">
        <f>SUM(I11-I23)</f>
        <v>5600</v>
      </c>
      <c r="J24" s="174"/>
      <c r="K24" s="165"/>
      <c r="L24" s="165"/>
      <c r="M24" s="175"/>
      <c r="N24" s="175"/>
      <c r="O24" s="165"/>
    </row>
    <row r="25" spans="1:17" x14ac:dyDescent="0.25">
      <c r="B25" s="176"/>
      <c r="C25" s="176"/>
      <c r="J25" s="176"/>
      <c r="K25" s="176"/>
      <c r="L25" s="176"/>
      <c r="M25" s="177"/>
      <c r="N25" s="177"/>
    </row>
    <row r="26" spans="1:17" x14ac:dyDescent="0.25">
      <c r="B26" s="176"/>
      <c r="C26" s="176"/>
      <c r="J26" s="176"/>
      <c r="K26" s="176"/>
      <c r="L26" s="176"/>
      <c r="M26" s="177"/>
      <c r="N26" s="177"/>
    </row>
    <row r="27" spans="1:17" x14ac:dyDescent="0.25">
      <c r="J27" s="176"/>
      <c r="K27" s="176"/>
      <c r="L27" s="176"/>
      <c r="M27" s="177"/>
      <c r="N27" s="177"/>
    </row>
    <row r="28" spans="1:17" x14ac:dyDescent="0.25">
      <c r="J28" s="176"/>
      <c r="K28" s="176"/>
      <c r="L28" s="176"/>
      <c r="M28" s="177"/>
      <c r="N28" s="177"/>
    </row>
    <row r="29" spans="1:17" x14ac:dyDescent="0.25">
      <c r="J29" s="176"/>
      <c r="K29" s="176"/>
      <c r="L29" s="176"/>
      <c r="M29" s="177"/>
      <c r="N29" s="177"/>
    </row>
    <row r="30" spans="1:17" x14ac:dyDescent="0.25">
      <c r="G30" s="169"/>
      <c r="J30" s="176"/>
      <c r="K30" s="176"/>
      <c r="L30" s="176"/>
      <c r="M30" s="177"/>
      <c r="N30" s="177"/>
    </row>
    <row r="31" spans="1:17" x14ac:dyDescent="0.25">
      <c r="I31" s="169"/>
      <c r="M31" s="177"/>
      <c r="N31" s="177"/>
    </row>
    <row r="32" spans="1:17" x14ac:dyDescent="0.25">
      <c r="M32" s="177"/>
      <c r="N32" s="177"/>
    </row>
    <row r="33" spans="13:14" x14ac:dyDescent="0.25">
      <c r="M33" s="177"/>
      <c r="N33" s="177"/>
    </row>
    <row r="34" spans="13:14" x14ac:dyDescent="0.25">
      <c r="M34" s="177"/>
      <c r="N34" s="177"/>
    </row>
    <row r="35" spans="13:14" x14ac:dyDescent="0.25">
      <c r="M35" s="177"/>
      <c r="N35" s="177"/>
    </row>
    <row r="36" spans="13:14" x14ac:dyDescent="0.25">
      <c r="M36" s="177"/>
      <c r="N36" s="177"/>
    </row>
    <row r="37" spans="13:14" x14ac:dyDescent="0.25">
      <c r="M37" s="177"/>
      <c r="N37" s="177"/>
    </row>
    <row r="38" spans="13:14" x14ac:dyDescent="0.25">
      <c r="M38" s="177"/>
      <c r="N38" s="177"/>
    </row>
    <row r="39" spans="13:14" x14ac:dyDescent="0.25">
      <c r="M39" s="177"/>
      <c r="N39" s="177"/>
    </row>
    <row r="40" spans="13:14" x14ac:dyDescent="0.25">
      <c r="M40" s="177"/>
      <c r="N40" s="177"/>
    </row>
    <row r="41" spans="13:14" x14ac:dyDescent="0.25">
      <c r="M41" s="177"/>
      <c r="N41" s="177"/>
    </row>
    <row r="42" spans="13:14" x14ac:dyDescent="0.25">
      <c r="M42" s="177"/>
      <c r="N42" s="177"/>
    </row>
  </sheetData>
  <mergeCells count="20">
    <mergeCell ref="F4:G4"/>
    <mergeCell ref="F5:G5"/>
    <mergeCell ref="A6:Q6"/>
    <mergeCell ref="F7:G7"/>
    <mergeCell ref="F11:H11"/>
    <mergeCell ref="J11:Q11"/>
    <mergeCell ref="A24:H24"/>
    <mergeCell ref="A23:H23"/>
    <mergeCell ref="A1:Q1"/>
    <mergeCell ref="A2:Q2"/>
    <mergeCell ref="A10:Q10"/>
    <mergeCell ref="H3:I3"/>
    <mergeCell ref="H4:I4"/>
    <mergeCell ref="F3:G3"/>
    <mergeCell ref="H7:I7"/>
    <mergeCell ref="F8:G8"/>
    <mergeCell ref="H8:I8"/>
    <mergeCell ref="F9:G9"/>
    <mergeCell ref="H9:I9"/>
    <mergeCell ref="H5:I5"/>
  </mergeCells>
  <pageMargins left="0.7" right="0.7" top="0.75" bottom="0.75" header="0.3" footer="0.3"/>
  <pageSetup paperSize="8" scale="80" orientation="landscape" r:id="rId1"/>
  <headerFooter>
    <oddHeader>&amp;C&amp;"-,Bold"&amp;12 &amp;U2013-2014&amp;R&amp;"-,Bold"&amp;12&amp;UAPPENDIX 1</oddHeader>
  </headerFooter>
  <ignoredErrors>
    <ignoredError sqref="E4:E5 E8:E9 E11" twoDigitTextYear="1"/>
  </ignoredError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49"/>
  <sheetViews>
    <sheetView topLeftCell="A10" zoomScale="70" zoomScaleNormal="70" workbookViewId="0">
      <selection sqref="A1:Q1"/>
    </sheetView>
  </sheetViews>
  <sheetFormatPr defaultColWidth="9.44140625" defaultRowHeight="26.25" customHeight="1" x14ac:dyDescent="0.25"/>
  <cols>
    <col min="1" max="1" width="8.44140625" style="31" bestFit="1" customWidth="1"/>
    <col min="2" max="2" width="13.44140625" style="31" bestFit="1" customWidth="1"/>
    <col min="3" max="3" width="12.44140625" style="31" bestFit="1" customWidth="1"/>
    <col min="4" max="4" width="18.44140625" style="32" bestFit="1" customWidth="1"/>
    <col min="5" max="5" width="8.5546875" style="32" customWidth="1"/>
    <col min="6" max="6" width="46.5546875" style="31" bestFit="1" customWidth="1"/>
    <col min="7" max="7" width="37.44140625" style="31" bestFit="1" customWidth="1"/>
    <col min="8" max="8" width="13" style="31" customWidth="1"/>
    <col min="9" max="9" width="13.44140625" style="31" customWidth="1"/>
    <col min="10" max="10" width="11" style="31" bestFit="1" customWidth="1"/>
    <col min="11" max="11" width="12.5546875" style="31" bestFit="1" customWidth="1"/>
    <col min="12" max="12" width="12.44140625" style="31" bestFit="1" customWidth="1"/>
    <col min="13" max="13" width="12.5546875" style="31" bestFit="1" customWidth="1"/>
    <col min="14" max="14" width="12.5546875" style="63" customWidth="1"/>
    <col min="15" max="15" width="12.5546875" style="31" bestFit="1" customWidth="1"/>
    <col min="16" max="16" width="34" style="33" customWidth="1"/>
    <col min="17" max="17" width="11.5546875" style="31" bestFit="1" customWidth="1"/>
    <col min="18" max="16384" width="9.44140625" style="31"/>
  </cols>
  <sheetData>
    <row r="1" spans="1:17" ht="43.5" customHeight="1" thickBot="1" x14ac:dyDescent="0.3">
      <c r="A1" s="771" t="s">
        <v>124</v>
      </c>
      <c r="B1" s="772"/>
      <c r="C1" s="772"/>
      <c r="D1" s="772"/>
      <c r="E1" s="772"/>
      <c r="F1" s="772"/>
      <c r="G1" s="772"/>
      <c r="H1" s="772"/>
      <c r="I1" s="772"/>
      <c r="J1" s="772"/>
      <c r="K1" s="772"/>
      <c r="L1" s="772"/>
      <c r="M1" s="772"/>
      <c r="N1" s="772"/>
      <c r="O1" s="772"/>
      <c r="P1" s="772"/>
      <c r="Q1" s="775"/>
    </row>
    <row r="2" spans="1:17" ht="26.25" customHeight="1" thickBot="1" x14ac:dyDescent="0.3">
      <c r="A2" s="30"/>
    </row>
    <row r="3" spans="1:17" ht="26.25" customHeight="1" thickBot="1" x14ac:dyDescent="0.3">
      <c r="A3" s="844" t="s">
        <v>121</v>
      </c>
      <c r="B3" s="845"/>
      <c r="C3" s="845"/>
      <c r="D3" s="845"/>
      <c r="E3" s="845"/>
      <c r="F3" s="845"/>
      <c r="G3" s="845"/>
      <c r="H3" s="845"/>
      <c r="I3" s="845"/>
      <c r="J3" s="845"/>
      <c r="K3" s="845"/>
      <c r="L3" s="845"/>
      <c r="M3" s="845"/>
      <c r="N3" s="845"/>
      <c r="O3" s="845"/>
      <c r="P3" s="845"/>
      <c r="Q3" s="846"/>
    </row>
    <row r="4" spans="1:17" s="36" customFormat="1" ht="31.8" thickBot="1" x14ac:dyDescent="0.3">
      <c r="A4" s="34" t="s">
        <v>98</v>
      </c>
      <c r="B4" s="35" t="s">
        <v>105</v>
      </c>
      <c r="C4" s="34" t="s">
        <v>106</v>
      </c>
      <c r="D4" s="35" t="s">
        <v>107</v>
      </c>
      <c r="E4" s="34" t="s">
        <v>108</v>
      </c>
      <c r="F4" s="35" t="s">
        <v>2</v>
      </c>
      <c r="G4" s="34"/>
      <c r="H4" s="34" t="s">
        <v>109</v>
      </c>
      <c r="I4" s="35" t="s">
        <v>110</v>
      </c>
      <c r="J4" s="34" t="s">
        <v>111</v>
      </c>
      <c r="K4" s="35" t="s">
        <v>112</v>
      </c>
      <c r="L4" s="34" t="s">
        <v>113</v>
      </c>
      <c r="M4" s="35" t="s">
        <v>114</v>
      </c>
      <c r="N4" s="67" t="s">
        <v>147</v>
      </c>
      <c r="O4" s="34" t="s">
        <v>115</v>
      </c>
      <c r="P4" s="35" t="s">
        <v>116</v>
      </c>
      <c r="Q4" s="65" t="s">
        <v>118</v>
      </c>
    </row>
    <row r="5" spans="1:17" s="44" customFormat="1" ht="26.25" customHeight="1" x14ac:dyDescent="0.25">
      <c r="A5" s="37"/>
      <c r="B5" s="38" t="s">
        <v>58</v>
      </c>
      <c r="C5" s="39">
        <v>40920</v>
      </c>
      <c r="D5" s="834" t="s">
        <v>54</v>
      </c>
      <c r="E5" s="835"/>
      <c r="F5" s="29" t="s">
        <v>55</v>
      </c>
      <c r="G5" s="37"/>
      <c r="H5" s="40">
        <v>5800</v>
      </c>
      <c r="I5" s="41">
        <v>5800</v>
      </c>
      <c r="J5" s="39">
        <v>41000</v>
      </c>
      <c r="K5" s="38">
        <v>41333</v>
      </c>
      <c r="L5" s="39">
        <v>41364</v>
      </c>
      <c r="M5" s="42">
        <v>5800</v>
      </c>
      <c r="N5" s="75">
        <f>SUM(I5-M5)</f>
        <v>0</v>
      </c>
      <c r="O5" s="39">
        <v>41010</v>
      </c>
      <c r="P5" s="43"/>
      <c r="Q5" s="68" t="s">
        <v>117</v>
      </c>
    </row>
    <row r="6" spans="1:17" s="44" customFormat="1" ht="26.25" customHeight="1" x14ac:dyDescent="0.25">
      <c r="A6" s="62"/>
      <c r="B6" s="106" t="s">
        <v>58</v>
      </c>
      <c r="C6" s="107">
        <f>C5</f>
        <v>40920</v>
      </c>
      <c r="D6" s="836" t="s">
        <v>54</v>
      </c>
      <c r="E6" s="837"/>
      <c r="F6" s="108" t="s">
        <v>5</v>
      </c>
      <c r="G6" s="62"/>
      <c r="H6" s="109">
        <v>5000</v>
      </c>
      <c r="I6" s="110">
        <v>5000</v>
      </c>
      <c r="J6" s="107">
        <f>J5</f>
        <v>41000</v>
      </c>
      <c r="K6" s="106">
        <v>41333</v>
      </c>
      <c r="L6" s="107">
        <v>41364</v>
      </c>
      <c r="M6" s="111">
        <v>5000</v>
      </c>
      <c r="N6" s="64">
        <f>SUM(I6-M6)</f>
        <v>0</v>
      </c>
      <c r="O6" s="107">
        <v>41304</v>
      </c>
      <c r="P6" s="112"/>
      <c r="Q6" s="62" t="s">
        <v>117</v>
      </c>
    </row>
    <row r="7" spans="1:17" s="44" customFormat="1" ht="26.25" customHeight="1" thickBot="1" x14ac:dyDescent="0.3">
      <c r="A7" s="113"/>
      <c r="B7" s="80" t="s">
        <v>58</v>
      </c>
      <c r="C7" s="80">
        <v>40920</v>
      </c>
      <c r="D7" s="855" t="s">
        <v>54</v>
      </c>
      <c r="E7" s="856"/>
      <c r="F7" s="82" t="s">
        <v>3</v>
      </c>
      <c r="G7" s="82"/>
      <c r="H7" s="103">
        <v>850</v>
      </c>
      <c r="I7" s="103">
        <v>850</v>
      </c>
      <c r="J7" s="80"/>
      <c r="K7" s="80"/>
      <c r="L7" s="80"/>
      <c r="M7" s="114">
        <v>850</v>
      </c>
      <c r="N7" s="79">
        <f>SUM(I7-M7)</f>
        <v>0</v>
      </c>
      <c r="O7" s="80">
        <v>41470</v>
      </c>
      <c r="P7" s="115"/>
      <c r="Q7" s="82" t="s">
        <v>117</v>
      </c>
    </row>
    <row r="8" spans="1:17" s="44" customFormat="1" ht="26.25" customHeight="1" thickBot="1" x14ac:dyDescent="0.3">
      <c r="A8" s="45"/>
      <c r="B8" s="53"/>
      <c r="C8" s="53"/>
      <c r="D8" s="54"/>
      <c r="E8" s="45"/>
      <c r="F8" s="45"/>
      <c r="G8" s="45"/>
      <c r="H8" s="55"/>
      <c r="I8" s="55"/>
      <c r="J8" s="53"/>
      <c r="K8" s="53"/>
      <c r="L8" s="53"/>
      <c r="M8" s="56"/>
      <c r="N8" s="56"/>
      <c r="O8" s="53"/>
      <c r="P8" s="57"/>
      <c r="Q8" s="45"/>
    </row>
    <row r="9" spans="1:17" s="44" customFormat="1" ht="26.25" customHeight="1" thickBot="1" x14ac:dyDescent="0.3">
      <c r="A9" s="844" t="s">
        <v>122</v>
      </c>
      <c r="B9" s="845"/>
      <c r="C9" s="845"/>
      <c r="D9" s="845"/>
      <c r="E9" s="845"/>
      <c r="F9" s="845"/>
      <c r="G9" s="845"/>
      <c r="H9" s="845"/>
      <c r="I9" s="845"/>
      <c r="J9" s="845"/>
      <c r="K9" s="845"/>
      <c r="L9" s="845"/>
      <c r="M9" s="845"/>
      <c r="N9" s="845"/>
      <c r="O9" s="845"/>
      <c r="P9" s="845"/>
      <c r="Q9" s="846"/>
    </row>
    <row r="10" spans="1:17" s="44" customFormat="1" ht="26.25" customHeight="1" thickBot="1" x14ac:dyDescent="0.3">
      <c r="A10" s="58"/>
      <c r="B10" s="59" t="s">
        <v>58</v>
      </c>
      <c r="C10" s="60">
        <f>C6</f>
        <v>40920</v>
      </c>
      <c r="D10" s="853" t="s">
        <v>54</v>
      </c>
      <c r="E10" s="854"/>
      <c r="F10" s="850" t="s">
        <v>123</v>
      </c>
      <c r="G10" s="851"/>
      <c r="H10" s="852"/>
      <c r="I10" s="52">
        <v>10000</v>
      </c>
      <c r="J10" s="847"/>
      <c r="K10" s="848"/>
      <c r="L10" s="848"/>
      <c r="M10" s="848"/>
      <c r="N10" s="848"/>
      <c r="O10" s="848"/>
      <c r="P10" s="848"/>
      <c r="Q10" s="849"/>
    </row>
    <row r="11" spans="1:17" s="36" customFormat="1" ht="31.8" thickBot="1" x14ac:dyDescent="0.3">
      <c r="A11" s="65" t="s">
        <v>98</v>
      </c>
      <c r="B11" s="66" t="s">
        <v>105</v>
      </c>
      <c r="C11" s="65" t="s">
        <v>106</v>
      </c>
      <c r="D11" s="66" t="s">
        <v>107</v>
      </c>
      <c r="E11" s="65" t="s">
        <v>108</v>
      </c>
      <c r="F11" s="66" t="s">
        <v>2</v>
      </c>
      <c r="G11" s="65" t="s">
        <v>140</v>
      </c>
      <c r="H11" s="65" t="s">
        <v>109</v>
      </c>
      <c r="I11" s="66" t="s">
        <v>110</v>
      </c>
      <c r="J11" s="65" t="s">
        <v>111</v>
      </c>
      <c r="K11" s="66" t="s">
        <v>112</v>
      </c>
      <c r="L11" s="65" t="s">
        <v>113</v>
      </c>
      <c r="M11" s="66" t="s">
        <v>114</v>
      </c>
      <c r="N11" s="67" t="s">
        <v>147</v>
      </c>
      <c r="O11" s="65" t="s">
        <v>115</v>
      </c>
      <c r="P11" s="66" t="s">
        <v>116</v>
      </c>
      <c r="Q11" s="65" t="s">
        <v>118</v>
      </c>
    </row>
    <row r="12" spans="1:17" s="44" customFormat="1" ht="30.75" customHeight="1" x14ac:dyDescent="0.25">
      <c r="A12" s="68">
        <v>1</v>
      </c>
      <c r="B12" s="69">
        <v>41109</v>
      </c>
      <c r="C12" s="70">
        <v>41165</v>
      </c>
      <c r="D12" s="71" t="s">
        <v>88</v>
      </c>
      <c r="E12" s="68"/>
      <c r="F12" s="71" t="s">
        <v>95</v>
      </c>
      <c r="G12" s="68" t="s">
        <v>130</v>
      </c>
      <c r="H12" s="72">
        <v>300</v>
      </c>
      <c r="I12" s="73">
        <v>300</v>
      </c>
      <c r="J12" s="70">
        <v>41165</v>
      </c>
      <c r="K12" s="69">
        <v>41318</v>
      </c>
      <c r="L12" s="70">
        <v>41346</v>
      </c>
      <c r="M12" s="74">
        <v>110</v>
      </c>
      <c r="N12" s="75">
        <f>SUM(I12-M12-M13-M14)</f>
        <v>5.5399999999999991</v>
      </c>
      <c r="O12" s="70">
        <v>41183</v>
      </c>
      <c r="P12" s="76"/>
      <c r="Q12" s="68" t="s">
        <v>117</v>
      </c>
    </row>
    <row r="13" spans="1:17" s="44" customFormat="1" ht="26.25" customHeight="1" x14ac:dyDescent="0.25">
      <c r="A13" s="61" t="s">
        <v>141</v>
      </c>
      <c r="B13" s="61" t="s">
        <v>141</v>
      </c>
      <c r="C13" s="61" t="s">
        <v>141</v>
      </c>
      <c r="D13" s="61" t="s">
        <v>141</v>
      </c>
      <c r="E13" s="61" t="s">
        <v>141</v>
      </c>
      <c r="F13" s="61" t="s">
        <v>141</v>
      </c>
      <c r="G13" s="61" t="s">
        <v>141</v>
      </c>
      <c r="H13" s="61" t="s">
        <v>141</v>
      </c>
      <c r="I13" s="61" t="s">
        <v>141</v>
      </c>
      <c r="J13" s="61" t="s">
        <v>141</v>
      </c>
      <c r="K13" s="61" t="s">
        <v>141</v>
      </c>
      <c r="L13" s="61" t="s">
        <v>141</v>
      </c>
      <c r="M13" s="42">
        <v>125.58</v>
      </c>
      <c r="N13" s="64"/>
      <c r="O13" s="39">
        <v>41323</v>
      </c>
      <c r="P13" s="43"/>
      <c r="Q13" s="37" t="s">
        <v>117</v>
      </c>
    </row>
    <row r="14" spans="1:17" s="44" customFormat="1" ht="26.25" customHeight="1" thickBot="1" x14ac:dyDescent="0.3">
      <c r="A14" s="77" t="s">
        <v>141</v>
      </c>
      <c r="B14" s="77" t="s">
        <v>141</v>
      </c>
      <c r="C14" s="77" t="s">
        <v>141</v>
      </c>
      <c r="D14" s="77" t="s">
        <v>141</v>
      </c>
      <c r="E14" s="77" t="s">
        <v>141</v>
      </c>
      <c r="F14" s="77" t="s">
        <v>141</v>
      </c>
      <c r="G14" s="77" t="s">
        <v>141</v>
      </c>
      <c r="H14" s="77" t="s">
        <v>141</v>
      </c>
      <c r="I14" s="77" t="s">
        <v>141</v>
      </c>
      <c r="J14" s="77" t="s">
        <v>141</v>
      </c>
      <c r="K14" s="77" t="s">
        <v>141</v>
      </c>
      <c r="L14" s="77" t="s">
        <v>141</v>
      </c>
      <c r="M14" s="78">
        <v>58.88</v>
      </c>
      <c r="N14" s="79"/>
      <c r="O14" s="80">
        <v>41331</v>
      </c>
      <c r="P14" s="81" t="s">
        <v>128</v>
      </c>
      <c r="Q14" s="82" t="s">
        <v>117</v>
      </c>
    </row>
    <row r="15" spans="1:17" s="44" customFormat="1" ht="26.25" customHeight="1" thickBot="1" x14ac:dyDescent="0.3">
      <c r="A15" s="83">
        <f>A12+1</f>
        <v>2</v>
      </c>
      <c r="B15" s="84">
        <v>41109</v>
      </c>
      <c r="C15" s="85">
        <v>41165</v>
      </c>
      <c r="D15" s="86" t="s">
        <v>88</v>
      </c>
      <c r="E15" s="83"/>
      <c r="F15" s="86" t="s">
        <v>96</v>
      </c>
      <c r="G15" s="83"/>
      <c r="H15" s="87">
        <v>650</v>
      </c>
      <c r="I15" s="88">
        <v>377</v>
      </c>
      <c r="J15" s="85">
        <v>41165</v>
      </c>
      <c r="K15" s="84">
        <v>41318</v>
      </c>
      <c r="L15" s="85">
        <v>41346</v>
      </c>
      <c r="M15" s="89">
        <v>377</v>
      </c>
      <c r="N15" s="90">
        <f>SUM(I15-M15)</f>
        <v>0</v>
      </c>
      <c r="O15" s="85">
        <v>41234</v>
      </c>
      <c r="P15" s="91"/>
      <c r="Q15" s="83" t="s">
        <v>117</v>
      </c>
    </row>
    <row r="16" spans="1:17" s="44" customFormat="1" ht="26.25" customHeight="1" thickBot="1" x14ac:dyDescent="0.3">
      <c r="A16" s="92">
        <f>A15+1</f>
        <v>3</v>
      </c>
      <c r="B16" s="93">
        <v>41109</v>
      </c>
      <c r="C16" s="94">
        <v>41165</v>
      </c>
      <c r="D16" s="95" t="s">
        <v>88</v>
      </c>
      <c r="E16" s="92"/>
      <c r="F16" s="95" t="s">
        <v>43</v>
      </c>
      <c r="G16" s="92" t="s">
        <v>131</v>
      </c>
      <c r="H16" s="96">
        <v>250</v>
      </c>
      <c r="I16" s="97">
        <v>200</v>
      </c>
      <c r="J16" s="94">
        <v>41165</v>
      </c>
      <c r="K16" s="93">
        <v>41318</v>
      </c>
      <c r="L16" s="94">
        <v>41346</v>
      </c>
      <c r="M16" s="98">
        <v>200</v>
      </c>
      <c r="N16" s="99">
        <f>SUM(I16-M16)</f>
        <v>0</v>
      </c>
      <c r="O16" s="94">
        <v>41183</v>
      </c>
      <c r="P16" s="100"/>
      <c r="Q16" s="92" t="s">
        <v>117</v>
      </c>
    </row>
    <row r="17" spans="1:17" s="44" customFormat="1" ht="30.75" customHeight="1" thickBot="1" x14ac:dyDescent="0.3">
      <c r="A17" s="83">
        <f>A16+1</f>
        <v>4</v>
      </c>
      <c r="B17" s="84">
        <v>41109</v>
      </c>
      <c r="C17" s="85">
        <v>41165</v>
      </c>
      <c r="D17" s="86" t="s">
        <v>88</v>
      </c>
      <c r="E17" s="83"/>
      <c r="F17" s="86" t="s">
        <v>95</v>
      </c>
      <c r="G17" s="83" t="s">
        <v>145</v>
      </c>
      <c r="H17" s="87">
        <v>100</v>
      </c>
      <c r="I17" s="88">
        <v>50</v>
      </c>
      <c r="J17" s="85">
        <v>41165</v>
      </c>
      <c r="K17" s="84">
        <v>41318</v>
      </c>
      <c r="L17" s="85">
        <v>41346</v>
      </c>
      <c r="M17" s="89">
        <v>50</v>
      </c>
      <c r="N17" s="90">
        <f>SUM(I17-M17)</f>
        <v>0</v>
      </c>
      <c r="O17" s="85">
        <v>41299</v>
      </c>
      <c r="P17" s="91"/>
      <c r="Q17" s="83" t="s">
        <v>117</v>
      </c>
    </row>
    <row r="18" spans="1:17" s="45" customFormat="1" ht="63" thickBot="1" x14ac:dyDescent="0.3">
      <c r="A18" s="92">
        <f>A17+1</f>
        <v>5</v>
      </c>
      <c r="B18" s="93">
        <v>41109</v>
      </c>
      <c r="C18" s="94">
        <v>41291</v>
      </c>
      <c r="D18" s="95" t="s">
        <v>88</v>
      </c>
      <c r="E18" s="92"/>
      <c r="F18" s="95" t="s">
        <v>95</v>
      </c>
      <c r="G18" s="92" t="s">
        <v>132</v>
      </c>
      <c r="H18" s="96">
        <v>499</v>
      </c>
      <c r="I18" s="97">
        <v>250</v>
      </c>
      <c r="J18" s="94">
        <v>41291</v>
      </c>
      <c r="K18" s="93">
        <v>41442</v>
      </c>
      <c r="L18" s="94">
        <v>41472</v>
      </c>
      <c r="M18" s="98">
        <v>250</v>
      </c>
      <c r="N18" s="99">
        <f>SUM(I18-M18)</f>
        <v>0</v>
      </c>
      <c r="O18" s="94">
        <v>41393</v>
      </c>
      <c r="P18" s="100" t="s">
        <v>142</v>
      </c>
      <c r="Q18" s="92" t="s">
        <v>117</v>
      </c>
    </row>
    <row r="19" spans="1:17" s="44" customFormat="1" ht="26.25" customHeight="1" thickBot="1" x14ac:dyDescent="0.3">
      <c r="A19" s="83">
        <v>6</v>
      </c>
      <c r="B19" s="84">
        <v>41165</v>
      </c>
      <c r="C19" s="85">
        <v>41165</v>
      </c>
      <c r="D19" s="86" t="s">
        <v>103</v>
      </c>
      <c r="E19" s="83"/>
      <c r="F19" s="86" t="s">
        <v>99</v>
      </c>
      <c r="G19" s="83" t="s">
        <v>143</v>
      </c>
      <c r="H19" s="87">
        <v>530</v>
      </c>
      <c r="I19" s="88">
        <v>530</v>
      </c>
      <c r="J19" s="85">
        <v>41165</v>
      </c>
      <c r="K19" s="84">
        <v>41318</v>
      </c>
      <c r="L19" s="85">
        <v>41346</v>
      </c>
      <c r="M19" s="89">
        <v>456.02</v>
      </c>
      <c r="N19" s="90">
        <f>SUM(I19-M19)</f>
        <v>73.980000000000018</v>
      </c>
      <c r="O19" s="85">
        <v>41257</v>
      </c>
      <c r="P19" s="91"/>
      <c r="Q19" s="83" t="s">
        <v>117</v>
      </c>
    </row>
    <row r="20" spans="1:17" s="44" customFormat="1" ht="27.75" customHeight="1" x14ac:dyDescent="0.25">
      <c r="A20" s="68">
        <v>7</v>
      </c>
      <c r="B20" s="69">
        <v>41165</v>
      </c>
      <c r="C20" s="70">
        <v>41165</v>
      </c>
      <c r="D20" s="71" t="s">
        <v>103</v>
      </c>
      <c r="E20" s="68"/>
      <c r="F20" s="71" t="s">
        <v>100</v>
      </c>
      <c r="G20" s="68" t="s">
        <v>133</v>
      </c>
      <c r="H20" s="72">
        <v>500</v>
      </c>
      <c r="I20" s="73">
        <v>500</v>
      </c>
      <c r="J20" s="70">
        <v>41165</v>
      </c>
      <c r="K20" s="69">
        <v>41318</v>
      </c>
      <c r="L20" s="70">
        <v>41346</v>
      </c>
      <c r="M20" s="74">
        <v>406.11</v>
      </c>
      <c r="N20" s="75">
        <f>SUM(I20-M20-M21)</f>
        <v>-1.4210854715202004E-14</v>
      </c>
      <c r="O20" s="70">
        <v>41211</v>
      </c>
      <c r="P20" s="76"/>
      <c r="Q20" s="68" t="s">
        <v>117</v>
      </c>
    </row>
    <row r="21" spans="1:17" s="44" customFormat="1" ht="25.5" customHeight="1" thickBot="1" x14ac:dyDescent="0.3">
      <c r="A21" s="82"/>
      <c r="B21" s="101"/>
      <c r="C21" s="80"/>
      <c r="D21" s="102"/>
      <c r="E21" s="82"/>
      <c r="F21" s="102"/>
      <c r="G21" s="82"/>
      <c r="H21" s="103"/>
      <c r="I21" s="104"/>
      <c r="J21" s="80"/>
      <c r="K21" s="101"/>
      <c r="L21" s="80"/>
      <c r="M21" s="78">
        <v>93.89</v>
      </c>
      <c r="N21" s="79"/>
      <c r="O21" s="80">
        <v>41278</v>
      </c>
      <c r="P21" s="81" t="s">
        <v>129</v>
      </c>
      <c r="Q21" s="82" t="s">
        <v>117</v>
      </c>
    </row>
    <row r="22" spans="1:17" s="44" customFormat="1" ht="26.25" customHeight="1" thickBot="1" x14ac:dyDescent="0.3">
      <c r="A22" s="92">
        <v>8</v>
      </c>
      <c r="B22" s="93">
        <v>41235</v>
      </c>
      <c r="C22" s="94">
        <v>41291</v>
      </c>
      <c r="D22" s="95" t="s">
        <v>88</v>
      </c>
      <c r="E22" s="92"/>
      <c r="F22" s="95" t="s">
        <v>29</v>
      </c>
      <c r="G22" s="92" t="s">
        <v>134</v>
      </c>
      <c r="H22" s="96">
        <v>500</v>
      </c>
      <c r="I22" s="97">
        <v>500</v>
      </c>
      <c r="J22" s="94">
        <v>41291</v>
      </c>
      <c r="K22" s="93">
        <v>41442</v>
      </c>
      <c r="L22" s="94">
        <v>41472</v>
      </c>
      <c r="M22" s="98">
        <v>500</v>
      </c>
      <c r="N22" s="99">
        <f>SUM(I22-M22)</f>
        <v>0</v>
      </c>
      <c r="O22" s="94">
        <v>41380</v>
      </c>
      <c r="P22" s="100"/>
      <c r="Q22" s="92" t="s">
        <v>117</v>
      </c>
    </row>
    <row r="23" spans="1:17" s="44" customFormat="1" ht="26.25" customHeight="1" thickBot="1" x14ac:dyDescent="0.3">
      <c r="A23" s="83">
        <v>9</v>
      </c>
      <c r="B23" s="84">
        <v>41235</v>
      </c>
      <c r="C23" s="85">
        <v>41291</v>
      </c>
      <c r="D23" s="86" t="s">
        <v>88</v>
      </c>
      <c r="E23" s="83"/>
      <c r="F23" s="86" t="s">
        <v>104</v>
      </c>
      <c r="G23" s="83" t="s">
        <v>135</v>
      </c>
      <c r="H23" s="87">
        <v>200</v>
      </c>
      <c r="I23" s="88">
        <v>200</v>
      </c>
      <c r="J23" s="85">
        <v>41291</v>
      </c>
      <c r="K23" s="84">
        <v>41442</v>
      </c>
      <c r="L23" s="85">
        <v>41472</v>
      </c>
      <c r="M23" s="89">
        <v>200</v>
      </c>
      <c r="N23" s="90">
        <f>SUM(I23-M23)</f>
        <v>0</v>
      </c>
      <c r="O23" s="85">
        <v>41393</v>
      </c>
      <c r="P23" s="91"/>
      <c r="Q23" s="83" t="s">
        <v>117</v>
      </c>
    </row>
    <row r="24" spans="1:17" s="44" customFormat="1" ht="26.25" customHeight="1" thickBot="1" x14ac:dyDescent="0.3">
      <c r="A24" s="92">
        <v>10</v>
      </c>
      <c r="B24" s="93">
        <v>41326</v>
      </c>
      <c r="C24" s="94">
        <v>41347</v>
      </c>
      <c r="D24" s="95" t="s">
        <v>88</v>
      </c>
      <c r="E24" s="92"/>
      <c r="F24" s="95" t="s">
        <v>49</v>
      </c>
      <c r="G24" s="92" t="s">
        <v>136</v>
      </c>
      <c r="H24" s="96">
        <v>750</v>
      </c>
      <c r="I24" s="97">
        <v>750</v>
      </c>
      <c r="J24" s="94">
        <v>41319</v>
      </c>
      <c r="K24" s="93">
        <v>41469</v>
      </c>
      <c r="L24" s="94">
        <v>41500</v>
      </c>
      <c r="M24" s="98">
        <v>750</v>
      </c>
      <c r="N24" s="99">
        <f>SUM(I24-M24)</f>
        <v>0</v>
      </c>
      <c r="O24" s="94">
        <v>41579</v>
      </c>
      <c r="P24" s="100"/>
      <c r="Q24" s="92" t="s">
        <v>117</v>
      </c>
    </row>
    <row r="25" spans="1:17" s="44" customFormat="1" ht="26.25" customHeight="1" thickBot="1" x14ac:dyDescent="0.3">
      <c r="A25" s="83">
        <v>11</v>
      </c>
      <c r="B25" s="84">
        <v>41326</v>
      </c>
      <c r="C25" s="85">
        <v>41347</v>
      </c>
      <c r="D25" s="86" t="s">
        <v>88</v>
      </c>
      <c r="E25" s="83"/>
      <c r="F25" s="86" t="s">
        <v>95</v>
      </c>
      <c r="G25" s="83" t="s">
        <v>144</v>
      </c>
      <c r="H25" s="87">
        <v>100</v>
      </c>
      <c r="I25" s="88">
        <v>100</v>
      </c>
      <c r="J25" s="85">
        <v>41319</v>
      </c>
      <c r="K25" s="84">
        <v>41469</v>
      </c>
      <c r="L25" s="85">
        <v>41500</v>
      </c>
      <c r="M25" s="89">
        <v>100</v>
      </c>
      <c r="N25" s="90">
        <f>SUM(I25-M25)</f>
        <v>0</v>
      </c>
      <c r="O25" s="85">
        <v>41407</v>
      </c>
      <c r="P25" s="91"/>
      <c r="Q25" s="83" t="s">
        <v>117</v>
      </c>
    </row>
    <row r="26" spans="1:17" s="44" customFormat="1" ht="26.25" customHeight="1" thickBot="1" x14ac:dyDescent="0.3">
      <c r="A26" s="92">
        <v>12</v>
      </c>
      <c r="B26" s="93">
        <v>41326</v>
      </c>
      <c r="C26" s="94">
        <v>41347</v>
      </c>
      <c r="D26" s="95" t="s">
        <v>88</v>
      </c>
      <c r="E26" s="92"/>
      <c r="F26" s="95" t="s">
        <v>125</v>
      </c>
      <c r="G26" s="92" t="s">
        <v>137</v>
      </c>
      <c r="H26" s="96">
        <v>3000</v>
      </c>
      <c r="I26" s="97">
        <v>1000</v>
      </c>
      <c r="J26" s="94">
        <v>41319</v>
      </c>
      <c r="K26" s="93">
        <v>41469</v>
      </c>
      <c r="L26" s="94">
        <v>41500</v>
      </c>
      <c r="M26" s="98">
        <v>1000</v>
      </c>
      <c r="N26" s="99">
        <f>SUM(I26-M26)</f>
        <v>0</v>
      </c>
      <c r="O26" s="94">
        <v>41570</v>
      </c>
      <c r="P26" s="100"/>
      <c r="Q26" s="92" t="s">
        <v>117</v>
      </c>
    </row>
    <row r="27" spans="1:17" s="44" customFormat="1" ht="26.25" customHeight="1" x14ac:dyDescent="0.25">
      <c r="A27" s="68">
        <v>13</v>
      </c>
      <c r="B27" s="69">
        <v>41326</v>
      </c>
      <c r="C27" s="70">
        <v>41347</v>
      </c>
      <c r="D27" s="71" t="s">
        <v>88</v>
      </c>
      <c r="E27" s="68"/>
      <c r="F27" s="71" t="s">
        <v>126</v>
      </c>
      <c r="G27" s="68" t="s">
        <v>138</v>
      </c>
      <c r="H27" s="72">
        <v>750</v>
      </c>
      <c r="I27" s="73">
        <v>750</v>
      </c>
      <c r="J27" s="70">
        <v>41319</v>
      </c>
      <c r="K27" s="69">
        <v>41469</v>
      </c>
      <c r="L27" s="70">
        <v>41500</v>
      </c>
      <c r="M27" s="74">
        <v>569.79</v>
      </c>
      <c r="N27" s="75">
        <f>SUM(I27-M27-M28)</f>
        <v>2.8421709430404007E-14</v>
      </c>
      <c r="O27" s="70"/>
      <c r="P27" s="76"/>
      <c r="Q27" s="68"/>
    </row>
    <row r="28" spans="1:17" s="44" customFormat="1" ht="26.25" customHeight="1" thickBot="1" x14ac:dyDescent="0.3">
      <c r="A28" s="82"/>
      <c r="B28" s="101"/>
      <c r="C28" s="80"/>
      <c r="D28" s="102"/>
      <c r="E28" s="82"/>
      <c r="F28" s="102"/>
      <c r="G28" s="82"/>
      <c r="H28" s="103"/>
      <c r="I28" s="104"/>
      <c r="J28" s="80"/>
      <c r="K28" s="101"/>
      <c r="L28" s="80">
        <v>41526</v>
      </c>
      <c r="M28" s="78">
        <v>180.21</v>
      </c>
      <c r="N28" s="79"/>
      <c r="O28" s="80"/>
      <c r="P28" s="81" t="s">
        <v>146</v>
      </c>
      <c r="Q28" s="82" t="s">
        <v>117</v>
      </c>
    </row>
    <row r="29" spans="1:17" s="44" customFormat="1" ht="26.25" customHeight="1" thickBot="1" x14ac:dyDescent="0.3">
      <c r="A29" s="83">
        <v>14</v>
      </c>
      <c r="B29" s="84">
        <v>41346</v>
      </c>
      <c r="C29" s="85">
        <v>41473</v>
      </c>
      <c r="D29" s="86" t="s">
        <v>103</v>
      </c>
      <c r="E29" s="83"/>
      <c r="F29" s="86" t="s">
        <v>127</v>
      </c>
      <c r="G29" s="83" t="s">
        <v>139</v>
      </c>
      <c r="H29" s="87">
        <v>2500</v>
      </c>
      <c r="I29" s="88">
        <v>2500</v>
      </c>
      <c r="J29" s="85"/>
      <c r="K29" s="84"/>
      <c r="L29" s="85"/>
      <c r="M29" s="89"/>
      <c r="N29" s="90"/>
      <c r="O29" s="85"/>
      <c r="P29" s="91"/>
      <c r="Q29" s="83" t="s">
        <v>117</v>
      </c>
    </row>
    <row r="30" spans="1:17" s="44" customFormat="1" ht="26.25" customHeight="1" x14ac:dyDescent="0.25">
      <c r="A30" s="841" t="s">
        <v>119</v>
      </c>
      <c r="B30" s="842"/>
      <c r="C30" s="842"/>
      <c r="D30" s="842"/>
      <c r="E30" s="842"/>
      <c r="F30" s="842"/>
      <c r="G30" s="842"/>
      <c r="H30" s="843"/>
      <c r="I30" s="105">
        <f>SUM(I12:I27)</f>
        <v>5507</v>
      </c>
      <c r="J30" s="51"/>
      <c r="K30" s="48"/>
      <c r="L30" s="48"/>
      <c r="M30" s="49"/>
      <c r="N30" s="49"/>
      <c r="O30" s="48"/>
      <c r="P30" s="50"/>
    </row>
    <row r="31" spans="1:17" s="44" customFormat="1" ht="26.25" customHeight="1" thickBot="1" x14ac:dyDescent="0.3">
      <c r="A31" s="838" t="s">
        <v>120</v>
      </c>
      <c r="B31" s="839"/>
      <c r="C31" s="839"/>
      <c r="D31" s="839"/>
      <c r="E31" s="839"/>
      <c r="F31" s="839"/>
      <c r="G31" s="839"/>
      <c r="H31" s="840"/>
      <c r="I31" s="52">
        <f>SUM(I10-I30)</f>
        <v>4493</v>
      </c>
      <c r="J31" s="51"/>
      <c r="K31" s="48"/>
      <c r="L31" s="48"/>
      <c r="M31" s="49"/>
      <c r="N31" s="49"/>
      <c r="O31" s="48"/>
      <c r="P31" s="50"/>
    </row>
    <row r="32" spans="1:17" ht="26.25" customHeight="1" x14ac:dyDescent="0.25">
      <c r="B32" s="46"/>
      <c r="C32" s="46"/>
      <c r="J32" s="46"/>
      <c r="K32" s="46"/>
      <c r="L32" s="46"/>
      <c r="M32" s="47"/>
      <c r="N32" s="47"/>
      <c r="P32" s="31"/>
    </row>
    <row r="33" spans="2:16" ht="26.25" customHeight="1" x14ac:dyDescent="0.25">
      <c r="B33" s="46"/>
      <c r="C33" s="46"/>
      <c r="J33" s="46"/>
      <c r="K33" s="46"/>
      <c r="L33" s="46"/>
      <c r="M33" s="47"/>
      <c r="N33" s="47"/>
      <c r="P33" s="31"/>
    </row>
    <row r="34" spans="2:16" ht="26.25" customHeight="1" x14ac:dyDescent="0.25">
      <c r="J34" s="46"/>
      <c r="K34" s="46"/>
      <c r="L34" s="46"/>
      <c r="M34" s="47"/>
      <c r="N34" s="47"/>
      <c r="P34" s="31"/>
    </row>
    <row r="35" spans="2:16" ht="26.25" customHeight="1" x14ac:dyDescent="0.25">
      <c r="J35" s="46"/>
      <c r="K35" s="46"/>
      <c r="L35" s="46"/>
      <c r="M35" s="47"/>
      <c r="N35" s="47"/>
      <c r="P35" s="31"/>
    </row>
    <row r="36" spans="2:16" ht="26.25" customHeight="1" x14ac:dyDescent="0.25">
      <c r="J36" s="46"/>
      <c r="K36" s="46"/>
      <c r="L36" s="46"/>
      <c r="M36" s="47"/>
      <c r="N36" s="47"/>
      <c r="P36" s="31"/>
    </row>
    <row r="37" spans="2:16" ht="26.25" customHeight="1" x14ac:dyDescent="0.25">
      <c r="J37" s="46"/>
      <c r="K37" s="46"/>
      <c r="L37" s="46"/>
      <c r="M37" s="47"/>
      <c r="N37" s="47"/>
      <c r="P37" s="31"/>
    </row>
    <row r="38" spans="2:16" ht="26.25" customHeight="1" x14ac:dyDescent="0.25">
      <c r="M38" s="47"/>
      <c r="N38" s="47"/>
      <c r="P38" s="31"/>
    </row>
    <row r="39" spans="2:16" ht="26.25" customHeight="1" x14ac:dyDescent="0.25">
      <c r="M39" s="47"/>
      <c r="N39" s="47"/>
      <c r="P39" s="31"/>
    </row>
    <row r="40" spans="2:16" ht="26.25" customHeight="1" x14ac:dyDescent="0.25">
      <c r="M40" s="47"/>
      <c r="N40" s="47"/>
      <c r="P40" s="31"/>
    </row>
    <row r="41" spans="2:16" ht="26.25" customHeight="1" x14ac:dyDescent="0.25">
      <c r="M41" s="47"/>
      <c r="N41" s="47"/>
      <c r="P41" s="31"/>
    </row>
    <row r="42" spans="2:16" ht="26.25" customHeight="1" x14ac:dyDescent="0.25">
      <c r="M42" s="47"/>
      <c r="N42" s="47"/>
      <c r="P42" s="31"/>
    </row>
    <row r="43" spans="2:16" ht="26.25" customHeight="1" x14ac:dyDescent="0.25">
      <c r="M43" s="47"/>
      <c r="N43" s="47"/>
      <c r="P43" s="31"/>
    </row>
    <row r="44" spans="2:16" ht="26.25" customHeight="1" x14ac:dyDescent="0.25">
      <c r="M44" s="47"/>
      <c r="N44" s="47"/>
      <c r="P44" s="31"/>
    </row>
    <row r="45" spans="2:16" ht="26.25" customHeight="1" x14ac:dyDescent="0.25">
      <c r="M45" s="47"/>
      <c r="N45" s="47"/>
      <c r="P45" s="31"/>
    </row>
    <row r="46" spans="2:16" ht="26.25" customHeight="1" x14ac:dyDescent="0.25">
      <c r="M46" s="47"/>
      <c r="N46" s="47"/>
      <c r="P46" s="31"/>
    </row>
    <row r="47" spans="2:16" ht="26.25" customHeight="1" x14ac:dyDescent="0.25">
      <c r="M47" s="47"/>
      <c r="N47" s="47"/>
      <c r="P47" s="31"/>
    </row>
    <row r="48" spans="2:16" ht="26.25" customHeight="1" x14ac:dyDescent="0.25">
      <c r="D48" s="31"/>
      <c r="E48" s="31"/>
      <c r="M48" s="47"/>
      <c r="N48" s="47"/>
      <c r="P48" s="31"/>
    </row>
    <row r="49" spans="4:16" ht="26.25" customHeight="1" x14ac:dyDescent="0.25">
      <c r="D49" s="31"/>
      <c r="E49" s="31"/>
      <c r="M49" s="47"/>
      <c r="N49" s="47"/>
      <c r="P49" s="31"/>
    </row>
  </sheetData>
  <mergeCells count="11">
    <mergeCell ref="A1:Q1"/>
    <mergeCell ref="D5:E5"/>
    <mergeCell ref="D6:E6"/>
    <mergeCell ref="A31:H31"/>
    <mergeCell ref="A30:H30"/>
    <mergeCell ref="A3:Q3"/>
    <mergeCell ref="A9:Q9"/>
    <mergeCell ref="J10:Q10"/>
    <mergeCell ref="F10:H10"/>
    <mergeCell ref="D10:E10"/>
    <mergeCell ref="D7:E7"/>
  </mergeCells>
  <pageMargins left="0.7" right="0.7" top="0.75" bottom="0.75" header="0.3" footer="0.3"/>
  <pageSetup paperSize="8" scale="70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52"/>
  <sheetViews>
    <sheetView workbookViewId="0">
      <selection activeCell="G1" sqref="G1"/>
    </sheetView>
  </sheetViews>
  <sheetFormatPr defaultRowHeight="13.2" outlineLevelRow="1" x14ac:dyDescent="0.25"/>
  <cols>
    <col min="1" max="1" width="6.5546875" customWidth="1"/>
    <col min="2" max="2" width="16.5546875" customWidth="1"/>
    <col min="3" max="3" width="9.44140625" bestFit="1" customWidth="1"/>
    <col min="4" max="4" width="10.5546875" customWidth="1"/>
    <col min="5" max="5" width="15.44140625" style="8" bestFit="1" customWidth="1"/>
    <col min="6" max="6" width="10.5546875" style="8" customWidth="1"/>
    <col min="7" max="7" width="45.5546875" customWidth="1"/>
    <col min="8" max="8" width="9.44140625" customWidth="1"/>
    <col min="11" max="14" width="10.5546875" customWidth="1"/>
    <col min="15" max="15" width="9.5546875" bestFit="1" customWidth="1"/>
    <col min="16" max="16" width="18.5546875" style="7" bestFit="1" customWidth="1"/>
    <col min="17" max="17" width="17.5546875" bestFit="1" customWidth="1"/>
  </cols>
  <sheetData>
    <row r="1" spans="1:18" ht="15" customHeight="1" x14ac:dyDescent="0.3">
      <c r="A1" s="6" t="s">
        <v>0</v>
      </c>
      <c r="B1" s="6"/>
      <c r="C1" s="6"/>
    </row>
    <row r="3" spans="1:18" x14ac:dyDescent="0.25">
      <c r="A3" s="5" t="s">
        <v>60</v>
      </c>
      <c r="B3" s="5"/>
      <c r="C3" s="5"/>
    </row>
    <row r="5" spans="1:18" x14ac:dyDescent="0.25">
      <c r="A5" s="5" t="s">
        <v>59</v>
      </c>
      <c r="B5" s="5"/>
    </row>
    <row r="7" spans="1:18" s="5" customFormat="1" x14ac:dyDescent="0.25">
      <c r="A7" s="13"/>
      <c r="B7" s="17" t="s">
        <v>65</v>
      </c>
      <c r="C7" s="13" t="s">
        <v>50</v>
      </c>
      <c r="D7" s="13" t="s">
        <v>52</v>
      </c>
      <c r="E7" s="18" t="s">
        <v>75</v>
      </c>
      <c r="F7" s="18" t="s">
        <v>20</v>
      </c>
      <c r="G7" s="5" t="s">
        <v>71</v>
      </c>
      <c r="H7" s="13" t="s">
        <v>1</v>
      </c>
      <c r="I7" s="13" t="s">
        <v>1</v>
      </c>
      <c r="J7" s="13" t="s">
        <v>73</v>
      </c>
      <c r="K7" s="13" t="s">
        <v>10</v>
      </c>
      <c r="L7" s="13" t="s">
        <v>7</v>
      </c>
      <c r="M7" s="13" t="s">
        <v>9</v>
      </c>
      <c r="N7" s="13" t="s">
        <v>1</v>
      </c>
      <c r="O7" s="13" t="s">
        <v>11</v>
      </c>
      <c r="P7" s="17"/>
    </row>
    <row r="8" spans="1:18" s="5" customFormat="1" x14ac:dyDescent="0.25">
      <c r="B8" s="17" t="s">
        <v>34</v>
      </c>
      <c r="C8" s="13" t="s">
        <v>51</v>
      </c>
      <c r="D8" s="13" t="s">
        <v>53</v>
      </c>
      <c r="E8" s="18" t="s">
        <v>34</v>
      </c>
      <c r="F8" s="18" t="s">
        <v>21</v>
      </c>
      <c r="H8" s="5" t="s">
        <v>61</v>
      </c>
      <c r="I8" s="13" t="s">
        <v>62</v>
      </c>
      <c r="J8" s="13" t="s">
        <v>74</v>
      </c>
      <c r="K8" s="13" t="s">
        <v>8</v>
      </c>
      <c r="L8" s="13" t="s">
        <v>8</v>
      </c>
      <c r="M8" s="13" t="s">
        <v>8</v>
      </c>
      <c r="N8" s="13" t="s">
        <v>13</v>
      </c>
      <c r="O8" s="13" t="s">
        <v>8</v>
      </c>
      <c r="P8" s="17"/>
    </row>
    <row r="9" spans="1:18" x14ac:dyDescent="0.25">
      <c r="B9" s="7"/>
      <c r="C9" s="1"/>
      <c r="D9" s="1"/>
      <c r="I9" s="1"/>
      <c r="J9" s="1"/>
      <c r="K9" s="1"/>
      <c r="L9" s="1"/>
      <c r="M9" s="1"/>
      <c r="N9" s="1"/>
      <c r="O9" s="1"/>
    </row>
    <row r="10" spans="1:18" x14ac:dyDescent="0.25">
      <c r="A10">
        <v>1</v>
      </c>
      <c r="D10" s="2">
        <v>40619</v>
      </c>
      <c r="E10" s="9" t="s">
        <v>56</v>
      </c>
      <c r="F10" s="20" t="s">
        <v>40</v>
      </c>
      <c r="G10" s="21" t="s">
        <v>41</v>
      </c>
      <c r="H10" s="22">
        <v>1000</v>
      </c>
      <c r="I10" s="21"/>
      <c r="J10" s="21"/>
      <c r="K10" s="23">
        <f>D10</f>
        <v>40619</v>
      </c>
      <c r="L10" s="23">
        <f>DATE(YEAR(K10),MONTH(K10)+5,DAY(K10))</f>
        <v>40772</v>
      </c>
      <c r="M10" s="23">
        <f>DATE(YEAR(L10),MONTH(L10)+1,DAY(L10))</f>
        <v>40803</v>
      </c>
      <c r="N10" s="24">
        <v>1000</v>
      </c>
      <c r="O10" s="23">
        <v>40872</v>
      </c>
      <c r="Q10">
        <v>1</v>
      </c>
    </row>
    <row r="11" spans="1:18" x14ac:dyDescent="0.25">
      <c r="A11">
        <f>A10+1</f>
        <v>2</v>
      </c>
      <c r="D11" s="2">
        <v>40619</v>
      </c>
      <c r="E11" s="9" t="s">
        <v>56</v>
      </c>
      <c r="F11" s="20" t="s">
        <v>40</v>
      </c>
      <c r="G11" s="21" t="s">
        <v>44</v>
      </c>
      <c r="H11" s="22">
        <v>600</v>
      </c>
      <c r="I11" s="21"/>
      <c r="J11" s="21"/>
      <c r="K11" s="23">
        <f>D11</f>
        <v>40619</v>
      </c>
      <c r="L11" s="23">
        <f>DATE(YEAR(K11),MONTH(K11)+5,DAY(K11))</f>
        <v>40772</v>
      </c>
      <c r="M11" s="23">
        <f>DATE(YEAR(L11),MONTH(L11)+1,DAY(L11))</f>
        <v>40803</v>
      </c>
      <c r="N11" s="24">
        <v>600</v>
      </c>
      <c r="O11" s="23">
        <v>40690</v>
      </c>
      <c r="Q11">
        <v>1</v>
      </c>
    </row>
    <row r="12" spans="1:18" x14ac:dyDescent="0.25">
      <c r="C12" s="2"/>
      <c r="D12" s="9"/>
      <c r="E12" s="11"/>
      <c r="F12"/>
      <c r="G12" s="4"/>
      <c r="H12" s="4"/>
      <c r="I12" s="2"/>
      <c r="J12" s="2"/>
      <c r="K12" s="2"/>
      <c r="L12" s="3"/>
      <c r="M12" s="2"/>
    </row>
    <row r="13" spans="1:18" outlineLevel="1" x14ac:dyDescent="0.25">
      <c r="A13">
        <v>1</v>
      </c>
      <c r="B13" t="s">
        <v>66</v>
      </c>
      <c r="C13" s="1" t="s">
        <v>58</v>
      </c>
      <c r="D13" s="2">
        <v>40549</v>
      </c>
      <c r="E13" s="9" t="s">
        <v>37</v>
      </c>
      <c r="F13"/>
      <c r="G13" s="25" t="s">
        <v>72</v>
      </c>
      <c r="H13" s="26">
        <v>5800</v>
      </c>
      <c r="I13" s="26">
        <v>5800</v>
      </c>
      <c r="J13" s="27"/>
      <c r="K13" s="27">
        <v>40634</v>
      </c>
      <c r="L13" s="21">
        <f>DATE(YEAR(K13),MONTH(K13)+5,DAY(K13))</f>
        <v>40787</v>
      </c>
      <c r="M13" s="28">
        <f>DATE(YEAR(L13),MONTH(L13)+1,DAY(L13))</f>
        <v>40817</v>
      </c>
      <c r="N13" s="26">
        <v>5800</v>
      </c>
      <c r="O13" s="23"/>
      <c r="Q13" s="1">
        <v>1</v>
      </c>
      <c r="R13" s="1"/>
    </row>
    <row r="14" spans="1:18" outlineLevel="1" x14ac:dyDescent="0.25">
      <c r="A14">
        <f t="shared" ref="A14:A23" si="0">A13+1</f>
        <v>2</v>
      </c>
      <c r="B14" t="s">
        <v>67</v>
      </c>
      <c r="C14" s="1" t="s">
        <v>58</v>
      </c>
      <c r="D14" s="2">
        <v>40549</v>
      </c>
      <c r="E14" s="9" t="s">
        <v>37</v>
      </c>
      <c r="F14"/>
      <c r="G14" s="25" t="s">
        <v>5</v>
      </c>
      <c r="H14" s="26">
        <v>5000</v>
      </c>
      <c r="I14" s="26">
        <v>5000</v>
      </c>
      <c r="J14" s="27"/>
      <c r="K14" s="27">
        <v>40634</v>
      </c>
      <c r="L14" s="21">
        <f>DATE(YEAR(K14),MONTH(K14)+5,DAY(K14))</f>
        <v>40787</v>
      </c>
      <c r="M14" s="28">
        <f>DATE(YEAR(L14),MONTH(L14)+1,DAY(L14))</f>
        <v>40817</v>
      </c>
      <c r="N14" s="26">
        <v>5000</v>
      </c>
      <c r="O14" s="23">
        <v>40758</v>
      </c>
      <c r="Q14" s="1">
        <v>1</v>
      </c>
      <c r="R14" s="1"/>
    </row>
    <row r="15" spans="1:18" outlineLevel="1" x14ac:dyDescent="0.25">
      <c r="A15">
        <f t="shared" si="0"/>
        <v>3</v>
      </c>
      <c r="B15" t="s">
        <v>67</v>
      </c>
      <c r="C15" s="1" t="s">
        <v>58</v>
      </c>
      <c r="D15" s="2">
        <v>40549</v>
      </c>
      <c r="E15" s="9" t="s">
        <v>37</v>
      </c>
      <c r="F15"/>
      <c r="G15" s="25" t="s">
        <v>15</v>
      </c>
      <c r="H15" s="26">
        <v>2500</v>
      </c>
      <c r="I15" s="26">
        <v>2500</v>
      </c>
      <c r="J15" s="27"/>
      <c r="K15" s="27"/>
      <c r="L15" s="21"/>
      <c r="M15" s="28">
        <f>DATE(YEAR(D15)+1,3,31)</f>
        <v>40999</v>
      </c>
      <c r="N15" s="26">
        <v>2500</v>
      </c>
      <c r="O15" s="23">
        <v>40968</v>
      </c>
      <c r="Q15" s="1">
        <v>1</v>
      </c>
      <c r="R15" s="1"/>
    </row>
    <row r="16" spans="1:18" outlineLevel="1" x14ac:dyDescent="0.25">
      <c r="A16">
        <f t="shared" si="0"/>
        <v>4</v>
      </c>
      <c r="B16" t="s">
        <v>67</v>
      </c>
      <c r="C16" s="1" t="s">
        <v>58</v>
      </c>
      <c r="D16" s="2">
        <v>40549</v>
      </c>
      <c r="E16" s="9" t="s">
        <v>37</v>
      </c>
      <c r="F16"/>
      <c r="G16" s="25" t="s">
        <v>16</v>
      </c>
      <c r="H16" s="26">
        <v>2500</v>
      </c>
      <c r="I16" s="26">
        <v>0</v>
      </c>
      <c r="J16" s="27"/>
      <c r="K16" s="27">
        <v>40634</v>
      </c>
      <c r="L16" s="21">
        <f>DATE(YEAR(K16),MONTH(K16)+5,DAY(K16))</f>
        <v>40787</v>
      </c>
      <c r="M16" s="28">
        <f>DATE(YEAR(L16),MONTH(L16)+1,DAY(L16))</f>
        <v>40817</v>
      </c>
      <c r="N16" s="26" t="s">
        <v>58</v>
      </c>
      <c r="O16" s="23" t="s">
        <v>17</v>
      </c>
      <c r="Q16" s="1"/>
      <c r="R16" s="1"/>
    </row>
    <row r="17" spans="1:18" outlineLevel="1" x14ac:dyDescent="0.25">
      <c r="A17">
        <f t="shared" si="0"/>
        <v>5</v>
      </c>
      <c r="B17" t="s">
        <v>67</v>
      </c>
      <c r="C17" s="1" t="s">
        <v>58</v>
      </c>
      <c r="D17" s="2">
        <v>40549</v>
      </c>
      <c r="E17" s="9" t="s">
        <v>37</v>
      </c>
      <c r="F17"/>
      <c r="G17" s="25" t="s">
        <v>18</v>
      </c>
      <c r="H17" s="26">
        <v>2500</v>
      </c>
      <c r="I17" s="26">
        <v>0</v>
      </c>
      <c r="J17" s="27"/>
      <c r="K17" s="27" t="s">
        <v>81</v>
      </c>
      <c r="L17" s="21"/>
      <c r="M17" s="28"/>
      <c r="N17" s="26" t="s">
        <v>58</v>
      </c>
      <c r="O17" s="23"/>
      <c r="Q17" s="1"/>
      <c r="R17" s="1"/>
    </row>
    <row r="18" spans="1:18" outlineLevel="1" x14ac:dyDescent="0.25">
      <c r="A18">
        <f>A17+1</f>
        <v>6</v>
      </c>
      <c r="B18" t="s">
        <v>67</v>
      </c>
      <c r="C18" s="1" t="s">
        <v>58</v>
      </c>
      <c r="D18" s="2">
        <v>40549</v>
      </c>
      <c r="E18" s="9" t="s">
        <v>37</v>
      </c>
      <c r="F18"/>
      <c r="G18" s="7" t="s">
        <v>63</v>
      </c>
      <c r="H18" s="1">
        <v>4000</v>
      </c>
      <c r="I18" s="1">
        <v>4000</v>
      </c>
      <c r="J18" s="8"/>
      <c r="K18" s="8" t="s">
        <v>82</v>
      </c>
      <c r="M18" s="16"/>
      <c r="N18" s="1" t="s">
        <v>58</v>
      </c>
      <c r="O18" s="2"/>
      <c r="Q18" s="1"/>
      <c r="R18" s="1"/>
    </row>
    <row r="19" spans="1:18" outlineLevel="1" x14ac:dyDescent="0.25">
      <c r="A19">
        <f>A20+1</f>
        <v>8</v>
      </c>
      <c r="B19" t="s">
        <v>67</v>
      </c>
      <c r="C19" s="1" t="s">
        <v>58</v>
      </c>
      <c r="D19" s="2">
        <v>40549</v>
      </c>
      <c r="E19" s="9" t="s">
        <v>37</v>
      </c>
      <c r="F19"/>
      <c r="G19" s="7" t="s">
        <v>64</v>
      </c>
      <c r="H19" s="1">
        <v>5000</v>
      </c>
      <c r="I19" s="1">
        <v>5000</v>
      </c>
      <c r="J19" s="8"/>
      <c r="K19" s="8" t="s">
        <v>82</v>
      </c>
      <c r="M19" s="16"/>
      <c r="N19" s="1" t="s">
        <v>58</v>
      </c>
      <c r="O19" s="2"/>
      <c r="Q19" s="1"/>
      <c r="R19" s="1"/>
    </row>
    <row r="20" spans="1:18" outlineLevel="1" x14ac:dyDescent="0.25">
      <c r="A20">
        <f>A18+1</f>
        <v>7</v>
      </c>
      <c r="B20" t="s">
        <v>67</v>
      </c>
      <c r="C20" s="1" t="s">
        <v>58</v>
      </c>
      <c r="D20" s="2">
        <v>40549</v>
      </c>
      <c r="E20" s="9" t="s">
        <v>37</v>
      </c>
      <c r="F20"/>
      <c r="G20" s="7" t="s">
        <v>38</v>
      </c>
      <c r="H20" s="1">
        <v>2000</v>
      </c>
      <c r="I20" s="1">
        <v>2000</v>
      </c>
      <c r="J20" s="8"/>
      <c r="K20" s="8"/>
      <c r="M20" s="16">
        <f>DATE(YEAR(D20)+1,3,31)</f>
        <v>40999</v>
      </c>
      <c r="N20" s="1"/>
      <c r="O20" s="2"/>
      <c r="Q20" s="1"/>
      <c r="R20" s="1"/>
    </row>
    <row r="21" spans="1:18" outlineLevel="1" x14ac:dyDescent="0.25">
      <c r="A21">
        <f>A19+1</f>
        <v>9</v>
      </c>
      <c r="B21" t="s">
        <v>67</v>
      </c>
      <c r="C21" s="1" t="s">
        <v>58</v>
      </c>
      <c r="D21" s="2">
        <v>40549</v>
      </c>
      <c r="E21" s="9" t="s">
        <v>37</v>
      </c>
      <c r="F21"/>
      <c r="G21" s="25" t="s">
        <v>39</v>
      </c>
      <c r="H21" s="26">
        <v>5000</v>
      </c>
      <c r="I21" s="26">
        <v>5000</v>
      </c>
      <c r="J21" s="27"/>
      <c r="K21" s="27"/>
      <c r="L21" s="21"/>
      <c r="M21" s="28">
        <f>DATE(YEAR(D21)+1,3,31)</f>
        <v>40999</v>
      </c>
      <c r="N21" s="26"/>
      <c r="O21" s="23"/>
      <c r="Q21" s="1"/>
      <c r="R21" s="1"/>
    </row>
    <row r="22" spans="1:18" outlineLevel="1" x14ac:dyDescent="0.25">
      <c r="A22">
        <f>A20+1</f>
        <v>8</v>
      </c>
      <c r="B22" t="s">
        <v>68</v>
      </c>
      <c r="C22" s="1" t="s">
        <v>58</v>
      </c>
      <c r="D22" s="2">
        <v>40549</v>
      </c>
      <c r="E22" s="9" t="s">
        <v>37</v>
      </c>
      <c r="F22"/>
      <c r="G22" s="25" t="s">
        <v>3</v>
      </c>
      <c r="H22" s="26">
        <v>850</v>
      </c>
      <c r="I22" s="26">
        <v>850</v>
      </c>
      <c r="J22" s="27"/>
      <c r="K22" s="27">
        <v>40634</v>
      </c>
      <c r="L22" s="21">
        <f>DATE(YEAR(K22),MONTH(K22)+5,DAY(K22))</f>
        <v>40787</v>
      </c>
      <c r="M22" s="28">
        <f>DATE(YEAR(L22),MONTH(L22)+1,DAY(L22))</f>
        <v>40817</v>
      </c>
      <c r="N22" s="26">
        <v>850</v>
      </c>
      <c r="O22" s="23">
        <v>40707</v>
      </c>
      <c r="Q22" s="1"/>
      <c r="R22" s="1"/>
    </row>
    <row r="23" spans="1:18" outlineLevel="1" x14ac:dyDescent="0.25">
      <c r="A23">
        <f t="shared" si="0"/>
        <v>9</v>
      </c>
      <c r="B23" t="s">
        <v>68</v>
      </c>
      <c r="C23" s="1" t="s">
        <v>58</v>
      </c>
      <c r="D23" s="2">
        <v>40549</v>
      </c>
      <c r="E23" s="9" t="s">
        <v>37</v>
      </c>
      <c r="F23"/>
      <c r="G23" s="7" t="s">
        <v>19</v>
      </c>
      <c r="H23" s="1">
        <v>1100</v>
      </c>
      <c r="I23" s="1">
        <v>1100</v>
      </c>
      <c r="J23" s="8"/>
      <c r="K23" s="8"/>
      <c r="M23" s="16">
        <f>DATE(YEAR(D23)+1,3,31)</f>
        <v>40999</v>
      </c>
      <c r="N23" s="1">
        <f>574.57+190.02</f>
        <v>764.59</v>
      </c>
      <c r="O23" s="2"/>
      <c r="Q23" s="1"/>
      <c r="R23" s="1"/>
    </row>
    <row r="24" spans="1:18" outlineLevel="1" x14ac:dyDescent="0.25">
      <c r="F24"/>
      <c r="G24" s="7"/>
      <c r="H24" s="1"/>
      <c r="I24" s="1"/>
      <c r="J24" s="8"/>
      <c r="K24" s="8"/>
      <c r="M24" s="16"/>
      <c r="N24" s="1"/>
      <c r="O24" s="2"/>
      <c r="Q24" s="1"/>
      <c r="R24" s="1"/>
    </row>
    <row r="25" spans="1:18" x14ac:dyDescent="0.25">
      <c r="B25" t="s">
        <v>69</v>
      </c>
      <c r="C25" s="1" t="s">
        <v>58</v>
      </c>
      <c r="D25" s="2">
        <v>40549</v>
      </c>
      <c r="E25" s="9" t="s">
        <v>37</v>
      </c>
      <c r="F25"/>
      <c r="G25" s="7"/>
      <c r="H25" s="1">
        <v>10000</v>
      </c>
      <c r="I25" s="1">
        <v>10000</v>
      </c>
      <c r="J25" s="8">
        <f>I25</f>
        <v>10000</v>
      </c>
      <c r="K25" s="8"/>
      <c r="M25" s="16"/>
      <c r="N25" s="1"/>
      <c r="O25" s="2"/>
      <c r="Q25" s="1"/>
      <c r="R25" s="1"/>
    </row>
    <row r="26" spans="1:18" x14ac:dyDescent="0.25">
      <c r="A26">
        <v>1</v>
      </c>
      <c r="B26" t="s">
        <v>70</v>
      </c>
      <c r="C26" s="19">
        <v>40710</v>
      </c>
      <c r="D26" s="2">
        <v>40738</v>
      </c>
      <c r="E26" s="9" t="s">
        <v>76</v>
      </c>
      <c r="F26" t="s">
        <v>45</v>
      </c>
      <c r="G26" s="7" t="s">
        <v>78</v>
      </c>
      <c r="H26" s="1">
        <v>400</v>
      </c>
      <c r="I26" s="1">
        <v>0</v>
      </c>
      <c r="J26" s="8">
        <f t="shared" ref="J26:J34" si="1">J25-I26</f>
        <v>10000</v>
      </c>
      <c r="K26" s="8"/>
      <c r="M26" s="16" t="s">
        <v>58</v>
      </c>
      <c r="N26" s="1"/>
      <c r="O26" s="2"/>
      <c r="Q26" s="1"/>
      <c r="R26" s="1"/>
    </row>
    <row r="27" spans="1:18" x14ac:dyDescent="0.25">
      <c r="A27">
        <f>A26+1</f>
        <v>2</v>
      </c>
      <c r="B27" t="s">
        <v>70</v>
      </c>
      <c r="C27" s="19">
        <f>C26</f>
        <v>40710</v>
      </c>
      <c r="D27" s="2">
        <v>40745</v>
      </c>
      <c r="E27" s="9" t="s">
        <v>76</v>
      </c>
      <c r="F27" t="s">
        <v>45</v>
      </c>
      <c r="G27" s="7" t="s">
        <v>19</v>
      </c>
      <c r="H27" s="1">
        <v>800</v>
      </c>
      <c r="I27" s="1">
        <v>800</v>
      </c>
      <c r="J27" s="8">
        <f t="shared" si="1"/>
        <v>9200</v>
      </c>
      <c r="K27" s="8"/>
      <c r="M27" s="16">
        <v>40999</v>
      </c>
      <c r="N27" s="1">
        <v>720</v>
      </c>
      <c r="O27" s="2">
        <v>41197</v>
      </c>
      <c r="P27" s="7" t="s">
        <v>102</v>
      </c>
      <c r="Q27" s="1"/>
      <c r="R27" s="1"/>
    </row>
    <row r="28" spans="1:18" x14ac:dyDescent="0.25">
      <c r="C28" s="1"/>
      <c r="D28" s="2"/>
      <c r="E28" s="9"/>
      <c r="F28"/>
      <c r="G28" s="7"/>
      <c r="H28" s="1"/>
      <c r="I28" s="1"/>
      <c r="J28" s="8">
        <f t="shared" si="1"/>
        <v>9200</v>
      </c>
      <c r="K28" s="8"/>
      <c r="M28" s="16"/>
      <c r="N28" s="1"/>
      <c r="O28" s="2"/>
      <c r="Q28" s="1"/>
      <c r="R28" s="1"/>
    </row>
    <row r="29" spans="1:18" x14ac:dyDescent="0.25">
      <c r="A29">
        <v>1</v>
      </c>
      <c r="B29" t="s">
        <v>70</v>
      </c>
      <c r="C29" s="2">
        <v>40843</v>
      </c>
      <c r="D29" s="2">
        <v>40871</v>
      </c>
      <c r="E29" s="9" t="s">
        <v>76</v>
      </c>
      <c r="F29" s="21" t="s">
        <v>79</v>
      </c>
      <c r="G29" s="25" t="s">
        <v>47</v>
      </c>
      <c r="H29" s="26">
        <v>200</v>
      </c>
      <c r="I29" s="26">
        <v>200</v>
      </c>
      <c r="J29" s="27">
        <f t="shared" si="1"/>
        <v>9000</v>
      </c>
      <c r="K29" s="27">
        <f>D29</f>
        <v>40871</v>
      </c>
      <c r="L29" s="21">
        <f t="shared" ref="L29:L34" si="2">DATE(YEAR(K29),MONTH(K29)+5,DAY(K29))</f>
        <v>41023</v>
      </c>
      <c r="M29" s="28">
        <f t="shared" ref="M29:M34" si="3">DATE(YEAR(L29),MONTH(L29)+1,DAY(L29))</f>
        <v>41053</v>
      </c>
      <c r="N29" s="26">
        <v>200</v>
      </c>
      <c r="O29" s="23">
        <v>40984</v>
      </c>
      <c r="Q29" s="1"/>
      <c r="R29" s="1"/>
    </row>
    <row r="30" spans="1:18" x14ac:dyDescent="0.25">
      <c r="A30">
        <f>A29+1</f>
        <v>2</v>
      </c>
      <c r="B30" t="s">
        <v>70</v>
      </c>
      <c r="C30" s="2">
        <v>40843</v>
      </c>
      <c r="D30" s="2">
        <v>40871</v>
      </c>
      <c r="E30" s="9" t="s">
        <v>76</v>
      </c>
      <c r="F30" t="s">
        <v>79</v>
      </c>
      <c r="G30" s="7" t="s">
        <v>29</v>
      </c>
      <c r="H30" s="1">
        <v>650</v>
      </c>
      <c r="I30" s="1">
        <v>300</v>
      </c>
      <c r="J30" s="8">
        <f t="shared" si="1"/>
        <v>8700</v>
      </c>
      <c r="K30" s="8">
        <f>D30</f>
        <v>40871</v>
      </c>
      <c r="L30">
        <f t="shared" si="2"/>
        <v>41023</v>
      </c>
      <c r="M30" s="16">
        <f t="shared" si="3"/>
        <v>41053</v>
      </c>
      <c r="N30" s="1" t="s">
        <v>83</v>
      </c>
      <c r="O30" s="2"/>
      <c r="Q30" s="1"/>
      <c r="R30" s="1"/>
    </row>
    <row r="31" spans="1:18" x14ac:dyDescent="0.25">
      <c r="A31">
        <f>A30+1</f>
        <v>3</v>
      </c>
      <c r="B31" t="s">
        <v>70</v>
      </c>
      <c r="C31" s="2">
        <v>40843</v>
      </c>
      <c r="D31" s="2">
        <v>40871</v>
      </c>
      <c r="E31" s="9" t="s">
        <v>76</v>
      </c>
      <c r="F31" t="s">
        <v>79</v>
      </c>
      <c r="G31" s="7" t="s">
        <v>48</v>
      </c>
      <c r="H31" s="1">
        <v>1000</v>
      </c>
      <c r="I31" s="1">
        <v>1000</v>
      </c>
      <c r="J31" s="8">
        <f t="shared" si="1"/>
        <v>7700</v>
      </c>
      <c r="K31" s="8">
        <f>D31</f>
        <v>40871</v>
      </c>
      <c r="L31">
        <f t="shared" si="2"/>
        <v>41023</v>
      </c>
      <c r="M31" s="16">
        <f t="shared" si="3"/>
        <v>41053</v>
      </c>
      <c r="N31" s="1">
        <v>342.77</v>
      </c>
      <c r="O31" s="2">
        <v>41001</v>
      </c>
      <c r="P31" s="7" t="s">
        <v>93</v>
      </c>
      <c r="Q31" s="1"/>
      <c r="R31" s="1"/>
    </row>
    <row r="32" spans="1:18" x14ac:dyDescent="0.25">
      <c r="A32">
        <f>A31+1</f>
        <v>4</v>
      </c>
      <c r="B32" t="s">
        <v>70</v>
      </c>
      <c r="C32" s="2">
        <v>40843</v>
      </c>
      <c r="D32" s="2">
        <v>40871</v>
      </c>
      <c r="E32" s="9" t="s">
        <v>76</v>
      </c>
      <c r="F32" s="21" t="s">
        <v>79</v>
      </c>
      <c r="G32" s="25" t="s">
        <v>49</v>
      </c>
      <c r="H32" s="26">
        <v>500</v>
      </c>
      <c r="I32" s="26">
        <v>300</v>
      </c>
      <c r="J32" s="27">
        <f t="shared" si="1"/>
        <v>7400</v>
      </c>
      <c r="K32" s="27">
        <f>D32</f>
        <v>40871</v>
      </c>
      <c r="L32" s="21">
        <f t="shared" si="2"/>
        <v>41023</v>
      </c>
      <c r="M32" s="28">
        <f t="shared" si="3"/>
        <v>41053</v>
      </c>
      <c r="N32" s="26">
        <v>300</v>
      </c>
      <c r="O32" s="23">
        <v>40975</v>
      </c>
      <c r="Q32" s="1">
        <v>1</v>
      </c>
      <c r="R32" s="1"/>
    </row>
    <row r="33" spans="1:18" x14ac:dyDescent="0.25">
      <c r="A33">
        <f>A32+1</f>
        <v>5</v>
      </c>
      <c r="B33" t="s">
        <v>70</v>
      </c>
      <c r="C33" s="2">
        <v>40843</v>
      </c>
      <c r="D33" s="2">
        <v>40871</v>
      </c>
      <c r="E33" s="9" t="s">
        <v>80</v>
      </c>
      <c r="F33" s="21" t="s">
        <v>79</v>
      </c>
      <c r="G33" s="25" t="s">
        <v>46</v>
      </c>
      <c r="H33" s="26">
        <v>2000</v>
      </c>
      <c r="I33" s="26">
        <v>500</v>
      </c>
      <c r="J33" s="27">
        <f t="shared" si="1"/>
        <v>6900</v>
      </c>
      <c r="K33" s="27">
        <v>40934</v>
      </c>
      <c r="L33" s="21">
        <f t="shared" si="2"/>
        <v>41086</v>
      </c>
      <c r="M33" s="28">
        <f t="shared" si="3"/>
        <v>41116</v>
      </c>
      <c r="N33" s="26">
        <v>500</v>
      </c>
      <c r="O33" s="23">
        <v>40956</v>
      </c>
      <c r="Q33" s="1">
        <v>1</v>
      </c>
      <c r="R33" s="1"/>
    </row>
    <row r="34" spans="1:18" x14ac:dyDescent="0.25">
      <c r="A34">
        <f>A33+1</f>
        <v>6</v>
      </c>
      <c r="B34" t="s">
        <v>70</v>
      </c>
      <c r="C34" s="1" t="s">
        <v>77</v>
      </c>
      <c r="D34" s="2">
        <v>40871</v>
      </c>
      <c r="E34" s="9" t="s">
        <v>75</v>
      </c>
      <c r="F34" s="21" t="s">
        <v>79</v>
      </c>
      <c r="G34" s="25" t="s">
        <v>18</v>
      </c>
      <c r="H34" s="26">
        <v>1000</v>
      </c>
      <c r="I34" s="26">
        <v>1000</v>
      </c>
      <c r="J34" s="27">
        <f t="shared" si="1"/>
        <v>5900</v>
      </c>
      <c r="K34" s="27">
        <f>D34</f>
        <v>40871</v>
      </c>
      <c r="L34" s="21">
        <f t="shared" si="2"/>
        <v>41023</v>
      </c>
      <c r="M34" s="28">
        <f t="shared" si="3"/>
        <v>41053</v>
      </c>
      <c r="N34" s="26">
        <v>1000</v>
      </c>
      <c r="O34" s="23">
        <v>41033</v>
      </c>
      <c r="Q34" s="1"/>
      <c r="R34" s="1"/>
    </row>
    <row r="35" spans="1:18" x14ac:dyDescent="0.25">
      <c r="F35"/>
      <c r="G35" s="7"/>
      <c r="H35" s="1"/>
      <c r="I35" s="1"/>
      <c r="J35" s="8"/>
      <c r="K35" s="8"/>
      <c r="M35" s="16"/>
      <c r="N35" s="1"/>
      <c r="O35" s="2"/>
      <c r="Q35" s="1"/>
      <c r="R35" s="1"/>
    </row>
    <row r="36" spans="1:18" x14ac:dyDescent="0.25">
      <c r="B36" s="5"/>
      <c r="F36"/>
      <c r="G36" s="7"/>
      <c r="H36" s="1"/>
      <c r="I36" s="1"/>
      <c r="J36" s="8"/>
      <c r="K36" s="8"/>
      <c r="M36" s="16"/>
      <c r="N36" s="1"/>
      <c r="O36" s="2"/>
      <c r="Q36" s="1"/>
      <c r="R36" s="1"/>
    </row>
    <row r="37" spans="1:18" x14ac:dyDescent="0.25">
      <c r="A37">
        <v>1</v>
      </c>
      <c r="B37" t="s">
        <v>70</v>
      </c>
      <c r="C37" s="2">
        <v>40969</v>
      </c>
      <c r="D37" s="2">
        <v>40990</v>
      </c>
      <c r="E37" s="8" t="s">
        <v>88</v>
      </c>
      <c r="F37"/>
      <c r="G37" s="25" t="s">
        <v>84</v>
      </c>
      <c r="H37" s="26">
        <v>430</v>
      </c>
      <c r="I37" s="26">
        <v>250</v>
      </c>
      <c r="J37" s="27">
        <f>J34-I37</f>
        <v>5650</v>
      </c>
      <c r="K37" s="27">
        <v>40979</v>
      </c>
      <c r="L37" s="21">
        <f>DATE(YEAR(K37),MONTH(K37)+5,DAY(K37))</f>
        <v>41132</v>
      </c>
      <c r="M37" s="28">
        <f>DATE(YEAR(L37),MONTH(L37)+1,DAY(L37))</f>
        <v>41163</v>
      </c>
      <c r="N37" s="26">
        <v>250</v>
      </c>
      <c r="O37" s="23">
        <v>41086</v>
      </c>
      <c r="Q37" s="1"/>
      <c r="R37" s="1"/>
    </row>
    <row r="38" spans="1:18" x14ac:dyDescent="0.25">
      <c r="A38">
        <f t="shared" ref="A38:A45" si="4">A37+1</f>
        <v>2</v>
      </c>
      <c r="B38" t="s">
        <v>70</v>
      </c>
      <c r="C38" s="2">
        <v>40969</v>
      </c>
      <c r="D38" s="2">
        <v>40990</v>
      </c>
      <c r="E38" s="8" t="s">
        <v>88</v>
      </c>
      <c r="F38"/>
      <c r="G38" s="25" t="s">
        <v>85</v>
      </c>
      <c r="H38" s="26">
        <v>250</v>
      </c>
      <c r="I38" s="26">
        <v>250</v>
      </c>
      <c r="J38" s="27">
        <f t="shared" ref="J38:J44" si="5">J37-I38</f>
        <v>5400</v>
      </c>
      <c r="K38" s="27">
        <v>40979</v>
      </c>
      <c r="L38" s="21">
        <f>DATE(YEAR(K38),MONTH(K38)+5,DAY(K38))</f>
        <v>41132</v>
      </c>
      <c r="M38" s="28">
        <f>DATE(YEAR(L38),MONTH(L38)+1,DAY(L38))</f>
        <v>41163</v>
      </c>
      <c r="N38" s="26">
        <v>250</v>
      </c>
      <c r="O38" s="23">
        <v>41086</v>
      </c>
      <c r="Q38" s="1"/>
      <c r="R38" s="1"/>
    </row>
    <row r="39" spans="1:18" x14ac:dyDescent="0.25">
      <c r="A39">
        <f t="shared" si="4"/>
        <v>3</v>
      </c>
      <c r="B39" t="s">
        <v>70</v>
      </c>
      <c r="C39" s="2">
        <v>40969</v>
      </c>
      <c r="D39" s="2">
        <v>40990</v>
      </c>
      <c r="E39" s="8" t="s">
        <v>88</v>
      </c>
      <c r="F39"/>
      <c r="G39" s="25" t="s">
        <v>90</v>
      </c>
      <c r="H39" s="26"/>
      <c r="I39" s="26"/>
      <c r="J39" s="27">
        <f t="shared" si="5"/>
        <v>5400</v>
      </c>
      <c r="K39" s="27" t="s">
        <v>94</v>
      </c>
      <c r="L39" s="21" t="s">
        <v>94</v>
      </c>
      <c r="M39" s="28" t="s">
        <v>94</v>
      </c>
      <c r="N39" s="26" t="s">
        <v>94</v>
      </c>
      <c r="O39" s="23" t="s">
        <v>94</v>
      </c>
      <c r="Q39" s="1"/>
      <c r="R39" s="1"/>
    </row>
    <row r="40" spans="1:18" x14ac:dyDescent="0.25">
      <c r="A40">
        <f t="shared" si="4"/>
        <v>4</v>
      </c>
      <c r="B40" t="s">
        <v>70</v>
      </c>
      <c r="C40" s="2">
        <v>40969</v>
      </c>
      <c r="D40" s="2">
        <v>40990</v>
      </c>
      <c r="E40" s="8" t="s">
        <v>88</v>
      </c>
      <c r="F40"/>
      <c r="G40" s="25" t="s">
        <v>86</v>
      </c>
      <c r="H40" s="26">
        <v>500</v>
      </c>
      <c r="I40" s="26">
        <v>0</v>
      </c>
      <c r="J40" s="27">
        <f t="shared" si="5"/>
        <v>5400</v>
      </c>
      <c r="K40" s="27" t="s">
        <v>94</v>
      </c>
      <c r="L40" s="21" t="s">
        <v>94</v>
      </c>
      <c r="M40" s="28" t="s">
        <v>94</v>
      </c>
      <c r="N40" s="26" t="s">
        <v>94</v>
      </c>
      <c r="O40" s="23" t="s">
        <v>94</v>
      </c>
      <c r="Q40" s="1"/>
      <c r="R40" s="1"/>
    </row>
    <row r="41" spans="1:18" x14ac:dyDescent="0.25">
      <c r="A41">
        <f t="shared" si="4"/>
        <v>5</v>
      </c>
      <c r="B41" t="s">
        <v>70</v>
      </c>
      <c r="C41" s="2">
        <v>40969</v>
      </c>
      <c r="D41" s="2">
        <v>40990</v>
      </c>
      <c r="E41" s="8" t="s">
        <v>88</v>
      </c>
      <c r="F41"/>
      <c r="G41" s="25" t="s">
        <v>87</v>
      </c>
      <c r="H41" s="26">
        <v>2200</v>
      </c>
      <c r="I41" s="26">
        <v>1012</v>
      </c>
      <c r="J41" s="27">
        <f t="shared" si="5"/>
        <v>4388</v>
      </c>
      <c r="K41" s="27">
        <v>40979</v>
      </c>
      <c r="L41" s="21">
        <f>DATE(YEAR(K41),MONTH(K41)+5,DAY(K41))</f>
        <v>41132</v>
      </c>
      <c r="M41" s="28">
        <f>DATE(YEAR(L41),MONTH(L41)+1,DAY(L41))</f>
        <v>41163</v>
      </c>
      <c r="N41" s="26">
        <v>458.12</v>
      </c>
      <c r="O41" s="23">
        <v>41033</v>
      </c>
      <c r="P41" s="7" t="s">
        <v>97</v>
      </c>
      <c r="Q41" s="1" t="s">
        <v>101</v>
      </c>
      <c r="R41" s="1"/>
    </row>
    <row r="42" spans="1:18" x14ac:dyDescent="0.25">
      <c r="A42">
        <f t="shared" si="4"/>
        <v>6</v>
      </c>
      <c r="B42" t="s">
        <v>70</v>
      </c>
      <c r="C42" s="2">
        <v>40969</v>
      </c>
      <c r="D42" s="2">
        <v>40990</v>
      </c>
      <c r="E42" s="8" t="s">
        <v>88</v>
      </c>
      <c r="F42"/>
      <c r="G42" s="25" t="s">
        <v>92</v>
      </c>
      <c r="H42" s="26">
        <v>1700</v>
      </c>
      <c r="I42" s="26">
        <v>0</v>
      </c>
      <c r="J42" s="27">
        <f t="shared" si="5"/>
        <v>4388</v>
      </c>
      <c r="K42" s="27" t="s">
        <v>94</v>
      </c>
      <c r="L42" s="21" t="s">
        <v>94</v>
      </c>
      <c r="M42" s="28" t="s">
        <v>94</v>
      </c>
      <c r="N42" s="26" t="s">
        <v>94</v>
      </c>
      <c r="O42" s="23" t="s">
        <v>94</v>
      </c>
      <c r="Q42" s="1"/>
      <c r="R42" s="1"/>
    </row>
    <row r="43" spans="1:18" x14ac:dyDescent="0.25">
      <c r="A43">
        <f t="shared" si="4"/>
        <v>7</v>
      </c>
      <c r="B43" t="s">
        <v>70</v>
      </c>
      <c r="C43" s="2">
        <v>40969</v>
      </c>
      <c r="D43" s="2">
        <v>40990</v>
      </c>
      <c r="E43" s="8" t="s">
        <v>88</v>
      </c>
      <c r="F43"/>
      <c r="G43" s="25" t="s">
        <v>33</v>
      </c>
      <c r="H43" s="26">
        <v>1000</v>
      </c>
      <c r="I43" s="26">
        <v>1000</v>
      </c>
      <c r="J43" s="27">
        <f t="shared" si="5"/>
        <v>3388</v>
      </c>
      <c r="K43" s="27">
        <v>40979</v>
      </c>
      <c r="L43" s="21">
        <f>DATE(YEAR(K43),MONTH(K43)+5,DAY(K43))</f>
        <v>41132</v>
      </c>
      <c r="M43" s="28">
        <f>DATE(YEAR(L43),MONTH(L43)+1,DAY(L43))</f>
        <v>41163</v>
      </c>
      <c r="N43" s="26"/>
      <c r="O43" s="23">
        <v>41113</v>
      </c>
      <c r="Q43" s="1"/>
      <c r="R43" s="1"/>
    </row>
    <row r="44" spans="1:18" x14ac:dyDescent="0.25">
      <c r="A44">
        <f t="shared" si="4"/>
        <v>8</v>
      </c>
      <c r="B44" t="s">
        <v>70</v>
      </c>
      <c r="C44" s="2">
        <v>40969</v>
      </c>
      <c r="D44" s="2">
        <v>40990</v>
      </c>
      <c r="E44" s="8" t="s">
        <v>88</v>
      </c>
      <c r="F44"/>
      <c r="G44" s="25" t="s">
        <v>89</v>
      </c>
      <c r="H44" s="26">
        <v>1000</v>
      </c>
      <c r="I44" s="26">
        <v>1000</v>
      </c>
      <c r="J44" s="27">
        <f t="shared" si="5"/>
        <v>2388</v>
      </c>
      <c r="K44" s="27">
        <v>40979</v>
      </c>
      <c r="L44" s="21">
        <f>DATE(YEAR(K44),MONTH(K44)+5,DAY(K44))</f>
        <v>41132</v>
      </c>
      <c r="M44" s="28">
        <f>DATE(YEAR(L44),MONTH(L44)+1,DAY(L44))</f>
        <v>41163</v>
      </c>
      <c r="N44" s="26">
        <v>1000</v>
      </c>
      <c r="O44" s="23"/>
      <c r="Q44" s="1"/>
      <c r="R44" s="1"/>
    </row>
    <row r="45" spans="1:18" x14ac:dyDescent="0.25">
      <c r="A45">
        <f t="shared" si="4"/>
        <v>9</v>
      </c>
      <c r="B45" t="s">
        <v>70</v>
      </c>
      <c r="C45" s="2">
        <v>40969</v>
      </c>
      <c r="D45" s="2">
        <v>40990</v>
      </c>
      <c r="E45" s="8" t="s">
        <v>88</v>
      </c>
      <c r="J45" s="4"/>
    </row>
    <row r="48" spans="1:18" x14ac:dyDescent="0.25">
      <c r="C48" s="2"/>
      <c r="G48" s="15"/>
      <c r="H48" s="12"/>
      <c r="I48" s="12"/>
      <c r="J48" s="12"/>
    </row>
    <row r="49" spans="3:12" x14ac:dyDescent="0.25">
      <c r="C49" s="2"/>
      <c r="G49" s="15"/>
      <c r="H49" s="12"/>
      <c r="I49" s="12"/>
      <c r="J49" s="12"/>
      <c r="L49" s="14"/>
    </row>
    <row r="50" spans="3:12" x14ac:dyDescent="0.25">
      <c r="C50" s="2"/>
      <c r="G50" s="15"/>
      <c r="H50" s="12"/>
      <c r="I50" s="12"/>
      <c r="J50" s="12"/>
      <c r="K50" s="14"/>
    </row>
    <row r="51" spans="3:12" x14ac:dyDescent="0.25">
      <c r="C51" s="2"/>
      <c r="G51" s="15"/>
      <c r="H51" s="12"/>
      <c r="I51" s="12"/>
      <c r="J51" s="12"/>
    </row>
    <row r="52" spans="3:12" x14ac:dyDescent="0.25">
      <c r="C52" s="2"/>
      <c r="G52" s="15"/>
      <c r="H52" s="12"/>
      <c r="I52" s="12"/>
      <c r="J52" s="12"/>
    </row>
  </sheetData>
  <pageMargins left="0.7" right="0.7" top="0.75" bottom="0.75" header="0.3" footer="0.3"/>
  <pageSetup paperSize="9" scale="5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37"/>
  <sheetViews>
    <sheetView workbookViewId="0">
      <selection activeCell="F31" sqref="F31"/>
    </sheetView>
  </sheetViews>
  <sheetFormatPr defaultRowHeight="13.2" x14ac:dyDescent="0.25"/>
  <cols>
    <col min="3" max="3" width="10.5546875" customWidth="1"/>
    <col min="4" max="4" width="12.5546875" style="8" customWidth="1"/>
    <col min="5" max="5" width="10.5546875" style="8" customWidth="1"/>
    <col min="6" max="6" width="40.5546875" customWidth="1"/>
    <col min="9" max="13" width="10.5546875" customWidth="1"/>
  </cols>
  <sheetData>
    <row r="1" spans="1:13" ht="15" customHeight="1" x14ac:dyDescent="0.3">
      <c r="A1" s="6" t="s">
        <v>0</v>
      </c>
      <c r="B1" s="6"/>
    </row>
    <row r="3" spans="1:13" x14ac:dyDescent="0.25">
      <c r="A3" s="5" t="s">
        <v>60</v>
      </c>
      <c r="B3" s="5"/>
    </row>
    <row r="5" spans="1:13" x14ac:dyDescent="0.25">
      <c r="A5" s="5" t="s">
        <v>91</v>
      </c>
    </row>
    <row r="7" spans="1:13" x14ac:dyDescent="0.25">
      <c r="A7" s="1" t="s">
        <v>1</v>
      </c>
      <c r="B7" s="1" t="s">
        <v>50</v>
      </c>
      <c r="C7" s="1" t="s">
        <v>52</v>
      </c>
      <c r="D7" s="8" t="s">
        <v>14</v>
      </c>
      <c r="E7" s="8" t="s">
        <v>20</v>
      </c>
      <c r="F7" t="s">
        <v>2</v>
      </c>
      <c r="I7" s="1" t="s">
        <v>10</v>
      </c>
      <c r="J7" s="1" t="s">
        <v>7</v>
      </c>
      <c r="K7" s="1" t="s">
        <v>9</v>
      </c>
      <c r="L7" s="1" t="s">
        <v>12</v>
      </c>
      <c r="M7" s="1" t="s">
        <v>11</v>
      </c>
    </row>
    <row r="8" spans="1:13" x14ac:dyDescent="0.25">
      <c r="B8" s="1" t="s">
        <v>51</v>
      </c>
      <c r="C8" s="1" t="s">
        <v>53</v>
      </c>
      <c r="D8" s="8" t="s">
        <v>34</v>
      </c>
      <c r="E8" s="8" t="s">
        <v>21</v>
      </c>
      <c r="I8" s="1" t="s">
        <v>8</v>
      </c>
      <c r="J8" s="1" t="s">
        <v>8</v>
      </c>
      <c r="K8" s="1" t="s">
        <v>8</v>
      </c>
      <c r="L8" s="1" t="s">
        <v>13</v>
      </c>
      <c r="M8" s="1" t="s">
        <v>8</v>
      </c>
    </row>
    <row r="9" spans="1:13" x14ac:dyDescent="0.25">
      <c r="C9" s="1"/>
      <c r="I9" s="1"/>
      <c r="J9" s="1"/>
      <c r="K9" s="1"/>
      <c r="L9" s="1"/>
      <c r="M9" s="1"/>
    </row>
    <row r="10" spans="1:13" x14ac:dyDescent="0.25">
      <c r="C10" s="1"/>
      <c r="I10" s="1"/>
      <c r="J10" s="1"/>
      <c r="K10" s="1"/>
      <c r="L10" s="1"/>
      <c r="M10" s="1"/>
    </row>
    <row r="11" spans="1:13" x14ac:dyDescent="0.25">
      <c r="C11" s="1"/>
      <c r="I11" s="1"/>
      <c r="J11" s="1"/>
      <c r="K11" s="1"/>
      <c r="L11" s="1"/>
      <c r="M11" s="1"/>
    </row>
    <row r="12" spans="1:13" x14ac:dyDescent="0.25">
      <c r="A12">
        <v>1</v>
      </c>
      <c r="B12" t="s">
        <v>58</v>
      </c>
      <c r="C12" s="2">
        <v>40132</v>
      </c>
      <c r="D12" s="9" t="s">
        <v>36</v>
      </c>
      <c r="E12" s="9"/>
      <c r="F12" t="s">
        <v>6</v>
      </c>
      <c r="G12" s="4">
        <v>600</v>
      </c>
      <c r="H12" s="4"/>
      <c r="I12" s="2">
        <v>40269</v>
      </c>
      <c r="J12" s="2">
        <f>DATE(YEAR(I12),MONTH(I12)+5,DAY(I12))</f>
        <v>40422</v>
      </c>
      <c r="K12" s="2">
        <f>DATE(YEAR(J12),MONTH(J12)+1,DAY(J12))</f>
        <v>40452</v>
      </c>
      <c r="L12" s="3">
        <v>443.8</v>
      </c>
      <c r="M12" s="2">
        <v>40374</v>
      </c>
    </row>
    <row r="13" spans="1:13" x14ac:dyDescent="0.25">
      <c r="A13">
        <f>A12+1</f>
        <v>2</v>
      </c>
      <c r="B13" t="s">
        <v>58</v>
      </c>
      <c r="C13" s="2">
        <f>C12</f>
        <v>40132</v>
      </c>
      <c r="D13" s="9" t="s">
        <v>36</v>
      </c>
      <c r="E13" s="9"/>
      <c r="F13" t="s">
        <v>3</v>
      </c>
      <c r="G13" s="4">
        <v>850</v>
      </c>
      <c r="H13" s="4"/>
      <c r="I13" s="2">
        <f t="shared" ref="I13:I18" si="0">I12</f>
        <v>40269</v>
      </c>
      <c r="J13" s="2">
        <f t="shared" ref="J13:J31" si="1">DATE(YEAR(I13),MONTH(I13)+5,DAY(I13))</f>
        <v>40422</v>
      </c>
      <c r="K13" s="2">
        <f t="shared" ref="K13:K31" si="2">DATE(YEAR(J13),MONTH(J13)+1,DAY(J13))</f>
        <v>40452</v>
      </c>
      <c r="L13" s="3">
        <v>850</v>
      </c>
      <c r="M13" s="2">
        <v>40340</v>
      </c>
    </row>
    <row r="14" spans="1:13" x14ac:dyDescent="0.25">
      <c r="A14">
        <f t="shared" ref="A14:A36" si="3">A13+1</f>
        <v>3</v>
      </c>
      <c r="B14" t="s">
        <v>58</v>
      </c>
      <c r="C14" s="2">
        <f t="shared" ref="C14:C20" si="4">C13</f>
        <v>40132</v>
      </c>
      <c r="D14" s="9" t="s">
        <v>36</v>
      </c>
      <c r="E14" s="9"/>
      <c r="F14" t="s">
        <v>4</v>
      </c>
      <c r="G14" s="4">
        <v>1550</v>
      </c>
      <c r="H14" s="4"/>
      <c r="I14" s="2">
        <f t="shared" si="0"/>
        <v>40269</v>
      </c>
      <c r="J14" s="2">
        <f t="shared" si="1"/>
        <v>40422</v>
      </c>
      <c r="K14" s="2">
        <f t="shared" si="2"/>
        <v>40452</v>
      </c>
      <c r="L14" s="3">
        <v>1203.4000000000001</v>
      </c>
      <c r="M14" s="2">
        <v>40364</v>
      </c>
    </row>
    <row r="15" spans="1:13" x14ac:dyDescent="0.25">
      <c r="A15">
        <f t="shared" si="3"/>
        <v>4</v>
      </c>
      <c r="B15" t="s">
        <v>58</v>
      </c>
      <c r="C15" s="2">
        <f t="shared" si="4"/>
        <v>40132</v>
      </c>
      <c r="D15" s="9" t="s">
        <v>36</v>
      </c>
      <c r="E15" s="9"/>
      <c r="F15" t="s">
        <v>5</v>
      </c>
      <c r="G15" s="4">
        <v>5000</v>
      </c>
      <c r="H15" s="4"/>
      <c r="I15" s="2">
        <f t="shared" si="0"/>
        <v>40269</v>
      </c>
      <c r="J15" s="2">
        <f t="shared" si="1"/>
        <v>40422</v>
      </c>
      <c r="K15" s="2">
        <f t="shared" si="2"/>
        <v>40452</v>
      </c>
      <c r="L15" s="3">
        <v>5000</v>
      </c>
      <c r="M15" s="2">
        <v>40401</v>
      </c>
    </row>
    <row r="16" spans="1:13" x14ac:dyDescent="0.25">
      <c r="A16">
        <f t="shared" si="3"/>
        <v>5</v>
      </c>
      <c r="B16" t="s">
        <v>58</v>
      </c>
      <c r="C16" s="2">
        <f t="shared" si="4"/>
        <v>40132</v>
      </c>
      <c r="D16" s="9" t="s">
        <v>36</v>
      </c>
      <c r="E16" s="9"/>
      <c r="F16" t="s">
        <v>15</v>
      </c>
      <c r="G16" s="4">
        <v>2500</v>
      </c>
      <c r="H16" s="4"/>
      <c r="I16" s="2">
        <f t="shared" si="0"/>
        <v>40269</v>
      </c>
      <c r="J16" s="2">
        <f t="shared" si="1"/>
        <v>40422</v>
      </c>
      <c r="K16" s="2">
        <f t="shared" si="2"/>
        <v>40452</v>
      </c>
      <c r="L16" s="3">
        <v>2111</v>
      </c>
      <c r="M16" s="2">
        <v>40258</v>
      </c>
    </row>
    <row r="17" spans="1:14" x14ac:dyDescent="0.25">
      <c r="A17">
        <f t="shared" si="3"/>
        <v>6</v>
      </c>
      <c r="B17" t="s">
        <v>58</v>
      </c>
      <c r="C17" s="2">
        <f t="shared" si="4"/>
        <v>40132</v>
      </c>
      <c r="D17" s="9" t="s">
        <v>36</v>
      </c>
      <c r="E17" s="9"/>
      <c r="F17" t="s">
        <v>16</v>
      </c>
      <c r="G17" s="4">
        <v>2500</v>
      </c>
      <c r="H17" s="4"/>
      <c r="I17" s="2">
        <f t="shared" si="0"/>
        <v>40269</v>
      </c>
      <c r="J17" s="2">
        <f t="shared" si="1"/>
        <v>40422</v>
      </c>
      <c r="K17" s="2">
        <f t="shared" si="2"/>
        <v>40452</v>
      </c>
      <c r="L17" s="3"/>
      <c r="M17" s="1" t="s">
        <v>17</v>
      </c>
    </row>
    <row r="18" spans="1:14" x14ac:dyDescent="0.25">
      <c r="A18">
        <f t="shared" si="3"/>
        <v>7</v>
      </c>
      <c r="B18" t="s">
        <v>58</v>
      </c>
      <c r="C18" s="2">
        <f t="shared" si="4"/>
        <v>40132</v>
      </c>
      <c r="D18" s="9" t="s">
        <v>36</v>
      </c>
      <c r="E18" s="9"/>
      <c r="F18" t="s">
        <v>18</v>
      </c>
      <c r="G18" s="4">
        <v>2500</v>
      </c>
      <c r="H18" s="4"/>
      <c r="I18" s="2">
        <f t="shared" si="0"/>
        <v>40269</v>
      </c>
      <c r="J18" s="2">
        <f t="shared" si="1"/>
        <v>40422</v>
      </c>
      <c r="K18" s="2">
        <f t="shared" si="2"/>
        <v>40452</v>
      </c>
      <c r="L18" s="3">
        <v>2500</v>
      </c>
      <c r="M18" s="2">
        <v>40499</v>
      </c>
    </row>
    <row r="19" spans="1:14" x14ac:dyDescent="0.25">
      <c r="A19">
        <f t="shared" si="3"/>
        <v>8</v>
      </c>
      <c r="B19" t="s">
        <v>58</v>
      </c>
      <c r="C19" s="2">
        <f t="shared" si="4"/>
        <v>40132</v>
      </c>
      <c r="D19" s="9" t="s">
        <v>36</v>
      </c>
      <c r="E19" s="9"/>
      <c r="F19" t="s">
        <v>19</v>
      </c>
      <c r="G19" s="4">
        <v>1061</v>
      </c>
      <c r="H19" s="4"/>
      <c r="L19" s="3"/>
      <c r="N19" t="s">
        <v>23</v>
      </c>
    </row>
    <row r="20" spans="1:14" x14ac:dyDescent="0.25">
      <c r="A20">
        <f t="shared" si="3"/>
        <v>9</v>
      </c>
      <c r="B20" t="s">
        <v>58</v>
      </c>
      <c r="C20" s="2">
        <f t="shared" si="4"/>
        <v>40132</v>
      </c>
      <c r="D20" s="9" t="s">
        <v>36</v>
      </c>
      <c r="E20" s="9"/>
      <c r="F20" t="s">
        <v>69</v>
      </c>
      <c r="G20" s="4">
        <v>10000</v>
      </c>
      <c r="H20" s="4"/>
      <c r="L20" s="3"/>
    </row>
    <row r="21" spans="1:14" x14ac:dyDescent="0.25">
      <c r="C21" s="2"/>
      <c r="D21" s="9"/>
      <c r="E21" s="10"/>
      <c r="G21" s="4"/>
      <c r="H21" s="4"/>
      <c r="I21" s="2"/>
      <c r="J21" s="2"/>
      <c r="K21" s="2"/>
      <c r="L21" s="3"/>
      <c r="M21" s="2"/>
    </row>
    <row r="22" spans="1:14" x14ac:dyDescent="0.25">
      <c r="A22">
        <v>1</v>
      </c>
      <c r="C22" s="2">
        <v>40367</v>
      </c>
      <c r="D22" s="9" t="s">
        <v>35</v>
      </c>
      <c r="E22" s="10" t="s">
        <v>22</v>
      </c>
      <c r="F22" t="s">
        <v>24</v>
      </c>
      <c r="G22" s="4">
        <v>500</v>
      </c>
      <c r="H22" s="4"/>
      <c r="I22" s="2">
        <f>C22</f>
        <v>40367</v>
      </c>
      <c r="J22" s="2">
        <f t="shared" si="1"/>
        <v>40520</v>
      </c>
      <c r="K22" s="2">
        <f t="shared" si="2"/>
        <v>40551</v>
      </c>
      <c r="L22" s="3">
        <v>499.5</v>
      </c>
      <c r="M22" s="2">
        <v>40522</v>
      </c>
    </row>
    <row r="23" spans="1:14" x14ac:dyDescent="0.25">
      <c r="C23" s="2"/>
      <c r="D23" s="9"/>
      <c r="E23" s="10"/>
      <c r="G23" s="4"/>
      <c r="H23" s="4"/>
      <c r="I23" s="2"/>
      <c r="J23" s="2"/>
      <c r="K23" s="2"/>
      <c r="L23" s="3"/>
      <c r="M23" s="2"/>
    </row>
    <row r="24" spans="1:14" x14ac:dyDescent="0.25">
      <c r="A24">
        <f>A22+1</f>
        <v>2</v>
      </c>
      <c r="C24" s="2">
        <v>40408</v>
      </c>
      <c r="D24" s="9" t="s">
        <v>35</v>
      </c>
      <c r="E24" s="9" t="s">
        <v>25</v>
      </c>
      <c r="F24" t="s">
        <v>26</v>
      </c>
      <c r="G24" s="4">
        <v>500</v>
      </c>
      <c r="H24" s="4"/>
      <c r="I24" s="2">
        <f>C24</f>
        <v>40408</v>
      </c>
      <c r="J24" s="2">
        <f t="shared" si="1"/>
        <v>40561</v>
      </c>
      <c r="K24" s="2">
        <f t="shared" si="2"/>
        <v>40592</v>
      </c>
      <c r="L24" s="3">
        <v>500</v>
      </c>
      <c r="M24" s="2">
        <v>40464</v>
      </c>
    </row>
    <row r="25" spans="1:14" x14ac:dyDescent="0.25">
      <c r="C25" s="2"/>
      <c r="D25" s="9"/>
      <c r="E25" s="9"/>
      <c r="G25" s="4"/>
      <c r="H25" s="4"/>
      <c r="I25" s="2"/>
      <c r="J25" s="2"/>
      <c r="K25" s="2"/>
      <c r="L25" s="3"/>
      <c r="M25" s="2"/>
    </row>
    <row r="26" spans="1:14" x14ac:dyDescent="0.25">
      <c r="A26">
        <f>A24+1</f>
        <v>3</v>
      </c>
      <c r="C26" s="2">
        <v>40193</v>
      </c>
      <c r="D26" s="9" t="s">
        <v>36</v>
      </c>
      <c r="F26" t="s">
        <v>27</v>
      </c>
      <c r="G26" s="4">
        <v>3000</v>
      </c>
      <c r="H26" s="4"/>
      <c r="I26" s="2">
        <f t="shared" ref="I26:I31" si="5">C26</f>
        <v>40193</v>
      </c>
      <c r="J26" s="2">
        <f t="shared" si="1"/>
        <v>40344</v>
      </c>
      <c r="K26" s="2">
        <f t="shared" si="2"/>
        <v>40374</v>
      </c>
      <c r="L26" s="3">
        <v>3000</v>
      </c>
      <c r="M26" s="2">
        <v>40492</v>
      </c>
    </row>
    <row r="27" spans="1:14" x14ac:dyDescent="0.25">
      <c r="A27">
        <f t="shared" si="3"/>
        <v>4</v>
      </c>
      <c r="C27" s="2">
        <v>40493</v>
      </c>
      <c r="D27" s="9" t="s">
        <v>35</v>
      </c>
      <c r="E27" s="10" t="s">
        <v>28</v>
      </c>
      <c r="F27" t="s">
        <v>29</v>
      </c>
      <c r="G27" s="4">
        <v>1000</v>
      </c>
      <c r="H27" s="4"/>
      <c r="I27" s="2">
        <f t="shared" si="5"/>
        <v>40493</v>
      </c>
      <c r="J27" s="2">
        <f t="shared" si="1"/>
        <v>40644</v>
      </c>
      <c r="K27" s="2">
        <f t="shared" si="2"/>
        <v>40674</v>
      </c>
      <c r="L27" s="3">
        <v>1000</v>
      </c>
      <c r="M27" s="2">
        <v>40536</v>
      </c>
    </row>
    <row r="28" spans="1:14" x14ac:dyDescent="0.25">
      <c r="A28">
        <f t="shared" si="3"/>
        <v>5</v>
      </c>
      <c r="C28" s="2">
        <v>40493</v>
      </c>
      <c r="D28" s="9" t="s">
        <v>35</v>
      </c>
      <c r="E28" s="10" t="s">
        <v>28</v>
      </c>
      <c r="F28" t="s">
        <v>30</v>
      </c>
      <c r="G28" s="4">
        <v>500</v>
      </c>
      <c r="H28" s="4"/>
      <c r="I28" s="2">
        <f t="shared" si="5"/>
        <v>40493</v>
      </c>
      <c r="J28" s="2">
        <f t="shared" si="1"/>
        <v>40644</v>
      </c>
      <c r="K28" s="2">
        <f t="shared" si="2"/>
        <v>40674</v>
      </c>
      <c r="L28" s="3">
        <v>500</v>
      </c>
      <c r="M28" s="2">
        <v>40536</v>
      </c>
    </row>
    <row r="29" spans="1:14" x14ac:dyDescent="0.25">
      <c r="A29">
        <f t="shared" si="3"/>
        <v>6</v>
      </c>
      <c r="C29" s="2">
        <v>40493</v>
      </c>
      <c r="D29" s="9" t="s">
        <v>35</v>
      </c>
      <c r="E29" s="10" t="s">
        <v>28</v>
      </c>
      <c r="F29" t="s">
        <v>31</v>
      </c>
      <c r="G29" s="4">
        <v>300</v>
      </c>
      <c r="H29" s="4"/>
      <c r="I29" s="2">
        <f t="shared" si="5"/>
        <v>40493</v>
      </c>
      <c r="J29" s="2">
        <f t="shared" si="1"/>
        <v>40644</v>
      </c>
      <c r="K29" s="2">
        <f t="shared" si="2"/>
        <v>40674</v>
      </c>
      <c r="L29" s="3">
        <v>300</v>
      </c>
      <c r="M29" s="2">
        <v>40612</v>
      </c>
    </row>
    <row r="30" spans="1:14" x14ac:dyDescent="0.25">
      <c r="A30">
        <f t="shared" si="3"/>
        <v>7</v>
      </c>
      <c r="C30" s="2">
        <v>40493</v>
      </c>
      <c r="D30" s="9" t="s">
        <v>35</v>
      </c>
      <c r="E30" s="10" t="s">
        <v>28</v>
      </c>
      <c r="F30" t="s">
        <v>32</v>
      </c>
      <c r="G30" s="4">
        <v>750</v>
      </c>
      <c r="H30" s="4"/>
      <c r="I30" s="2">
        <f t="shared" si="5"/>
        <v>40493</v>
      </c>
      <c r="J30" s="2">
        <f t="shared" si="1"/>
        <v>40644</v>
      </c>
      <c r="K30" s="2">
        <f t="shared" si="2"/>
        <v>40674</v>
      </c>
      <c r="L30" s="3">
        <v>750</v>
      </c>
      <c r="M30" s="2">
        <v>40695</v>
      </c>
    </row>
    <row r="31" spans="1:14" x14ac:dyDescent="0.25">
      <c r="A31">
        <f t="shared" si="3"/>
        <v>8</v>
      </c>
      <c r="C31" s="2">
        <v>40493</v>
      </c>
      <c r="D31" s="9" t="s">
        <v>35</v>
      </c>
      <c r="E31" s="10" t="s">
        <v>28</v>
      </c>
      <c r="F31" t="s">
        <v>33</v>
      </c>
      <c r="G31" s="4">
        <v>1000</v>
      </c>
      <c r="H31" s="4"/>
      <c r="I31" s="2">
        <f t="shared" si="5"/>
        <v>40493</v>
      </c>
      <c r="J31" s="2">
        <f t="shared" si="1"/>
        <v>40644</v>
      </c>
      <c r="K31" s="2">
        <f t="shared" si="2"/>
        <v>40674</v>
      </c>
      <c r="L31" s="3">
        <v>1000</v>
      </c>
      <c r="M31" s="2">
        <v>40583</v>
      </c>
    </row>
    <row r="32" spans="1:14" x14ac:dyDescent="0.25">
      <c r="C32" s="2"/>
      <c r="D32" s="9"/>
      <c r="E32" s="10"/>
      <c r="G32" s="4"/>
      <c r="H32" s="4"/>
      <c r="I32" s="2"/>
      <c r="J32" s="2"/>
      <c r="K32" s="2"/>
      <c r="L32" s="3"/>
      <c r="M32" s="2"/>
    </row>
    <row r="33" spans="1:14" x14ac:dyDescent="0.25">
      <c r="A33">
        <v>1</v>
      </c>
      <c r="C33" s="2">
        <v>40619</v>
      </c>
      <c r="D33" s="9" t="s">
        <v>56</v>
      </c>
      <c r="E33" s="11" t="s">
        <v>40</v>
      </c>
      <c r="F33" t="s">
        <v>41</v>
      </c>
      <c r="G33" s="4">
        <v>1000</v>
      </c>
      <c r="H33" s="4"/>
      <c r="I33" s="2">
        <f>C33</f>
        <v>40619</v>
      </c>
      <c r="J33" s="2">
        <f>DATE(YEAR(I33),MONTH(I33)+5,DAY(I33))</f>
        <v>40772</v>
      </c>
      <c r="K33" s="2">
        <f>DATE(YEAR(J33),MONTH(J33)+1,DAY(J33))</f>
        <v>40803</v>
      </c>
      <c r="L33" s="3">
        <v>1000</v>
      </c>
      <c r="M33" s="2">
        <v>40872</v>
      </c>
      <c r="N33" t="s">
        <v>57</v>
      </c>
    </row>
    <row r="34" spans="1:14" x14ac:dyDescent="0.25">
      <c r="A34">
        <f t="shared" si="3"/>
        <v>2</v>
      </c>
      <c r="C34" s="2">
        <v>40619</v>
      </c>
      <c r="D34" s="9" t="s">
        <v>56</v>
      </c>
      <c r="E34" s="11" t="s">
        <v>40</v>
      </c>
      <c r="F34" t="s">
        <v>42</v>
      </c>
      <c r="G34" s="3">
        <v>163.5</v>
      </c>
      <c r="H34" s="3"/>
      <c r="I34" s="2">
        <f>C34</f>
        <v>40619</v>
      </c>
      <c r="J34" s="2">
        <f>DATE(YEAR(I34),MONTH(I34)+5,DAY(I34))</f>
        <v>40772</v>
      </c>
      <c r="K34" s="2">
        <f>DATE(YEAR(J34),MONTH(J34)+1,DAY(J34))</f>
        <v>40803</v>
      </c>
      <c r="L34" s="3">
        <v>163.5</v>
      </c>
      <c r="M34" s="2">
        <v>40639</v>
      </c>
    </row>
    <row r="35" spans="1:14" x14ac:dyDescent="0.25">
      <c r="A35">
        <f t="shared" si="3"/>
        <v>3</v>
      </c>
      <c r="C35" s="2">
        <v>40619</v>
      </c>
      <c r="D35" s="9" t="s">
        <v>56</v>
      </c>
      <c r="E35" s="11" t="s">
        <v>40</v>
      </c>
      <c r="F35" t="s">
        <v>43</v>
      </c>
      <c r="G35" s="4">
        <v>200</v>
      </c>
      <c r="H35" s="4"/>
      <c r="I35" s="2">
        <f>C35</f>
        <v>40619</v>
      </c>
      <c r="J35" s="2">
        <f>DATE(YEAR(I35),MONTH(I35)+5,DAY(I35))</f>
        <v>40772</v>
      </c>
      <c r="K35" s="2">
        <f>DATE(YEAR(J35),MONTH(J35)+1,DAY(J35))</f>
        <v>40803</v>
      </c>
      <c r="L35" s="3">
        <v>200</v>
      </c>
      <c r="M35" s="2">
        <v>40735</v>
      </c>
    </row>
    <row r="36" spans="1:14" x14ac:dyDescent="0.25">
      <c r="A36">
        <f t="shared" si="3"/>
        <v>4</v>
      </c>
      <c r="C36" s="2">
        <v>40619</v>
      </c>
      <c r="D36" s="9" t="s">
        <v>56</v>
      </c>
      <c r="E36" s="11" t="s">
        <v>40</v>
      </c>
      <c r="F36" t="s">
        <v>44</v>
      </c>
      <c r="G36" s="4">
        <v>600</v>
      </c>
      <c r="H36" s="4"/>
      <c r="I36" s="2">
        <f>C36</f>
        <v>40619</v>
      </c>
      <c r="J36" s="2">
        <f>DATE(YEAR(I36),MONTH(I36)+5,DAY(I36))</f>
        <v>40772</v>
      </c>
      <c r="K36" s="2">
        <f>DATE(YEAR(J36),MONTH(J36)+1,DAY(J36))</f>
        <v>40803</v>
      </c>
      <c r="L36" s="3">
        <v>600</v>
      </c>
      <c r="M36" s="2">
        <v>40690</v>
      </c>
    </row>
    <row r="37" spans="1:14" x14ac:dyDescent="0.25">
      <c r="C37" s="2"/>
      <c r="D37" s="9"/>
      <c r="E37" s="11"/>
      <c r="G37" s="4"/>
      <c r="H37" s="4"/>
      <c r="I37" s="2"/>
      <c r="J37" s="2"/>
      <c r="K37" s="2"/>
      <c r="L37" s="3"/>
      <c r="M3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9</vt:i4>
      </vt:variant>
    </vt:vector>
  </HeadingPairs>
  <TitlesOfParts>
    <vt:vector size="27" baseType="lpstr">
      <vt:lpstr>2027-2028</vt:lpstr>
      <vt:lpstr>2026-2027</vt:lpstr>
      <vt:lpstr>2025-2026</vt:lpstr>
      <vt:lpstr>2024-25</vt:lpstr>
      <vt:lpstr>2023-24</vt:lpstr>
      <vt:lpstr>2022-2023 </vt:lpstr>
      <vt:lpstr>2021-2022</vt:lpstr>
      <vt:lpstr>2020-2021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'2012-13'!Print_Area</vt:lpstr>
      <vt:lpstr>'2017-18'!Print_Area</vt:lpstr>
      <vt:lpstr>'2018-19'!Print_Area</vt:lpstr>
      <vt:lpstr>'2019-20'!Print_Area</vt:lpstr>
      <vt:lpstr>'2020-2021'!Print_Area</vt:lpstr>
      <vt:lpstr>'2021-2022'!Print_Area</vt:lpstr>
      <vt:lpstr>'2024-25'!Print_Area</vt:lpstr>
      <vt:lpstr>'2025-2026'!Print_Area</vt:lpstr>
      <vt:lpstr>'2026-2027'!Print_Area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Mulliner</dc:creator>
  <cp:lastModifiedBy>Lisa O'Sullivan</cp:lastModifiedBy>
  <cp:lastPrinted>2026-09-02T12:54:51Z</cp:lastPrinted>
  <dcterms:created xsi:type="dcterms:W3CDTF">2011-12-04T23:07:24Z</dcterms:created>
  <dcterms:modified xsi:type="dcterms:W3CDTF">2026-10-09T10:49:54Z</dcterms:modified>
</cp:coreProperties>
</file>